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<sst xmlns="http://schemas.openxmlformats.org/spreadsheetml/2006/main" count="55" uniqueCount="53">
  <si>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</si>
  <si>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</si>
  <si>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</si>
  <si>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</si>
  <si>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</si>
  <si>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</si>
  <si>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</si>
  <si>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</si>
  <si>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</si>
  <si>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</si>
  <si>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</si>
  <si>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</si>
  <si>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</si>
  <si>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</si>
  <si>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</si>
  <si>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</si>
  <si>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</si>
  <si>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</si>
  <si>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</si>
  <si>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</si>
  <si>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</si>
  <si>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</si>
  <si>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</si>
  <si>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</si>
  <si>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</si>
  <si>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</si>
  <si>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</si>
  <si>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</si>
  <si>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</si>
  <si>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</si>
  <si>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</si>
  <si>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</si>
  <si>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</si>
  <si>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</si>
  <si>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</si>
  <si>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</si>
  <si>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</si>
  <si>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</si>
  <si>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</si>
  <si>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</si>
  <si>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</si>
  <si>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</si>
  <si>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</si>
  <si>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</si>
  <si>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</si>
  <si>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</si>
  <si>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</si>
  <si>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</si>
  <si>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</si>
  <si>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</si>
  <si>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</si>
  <si>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</si>
  <si>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3  ตั้งแต่วันที่  1 เมษายน  2555  ถึง  30  มิถุนายน  2555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</si>
</sst>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3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3" fontId="4" fillId="0" borderId="8" xfId="0" applyNumberFormat="1" applyFont="1" applyBorder="1" applyAlignment="1">
      <alignment/>
    </xf>
    <xf numFmtId="43" fontId="4" fillId="0" borderId="8" xfId="0" applyNumberFormat="1" applyFont="1" applyBorder="1" applyAlignment="1">
      <alignment horizontal="right"/>
    </xf>
    <xf numFmtId="43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horizontal="right"/>
    </xf>
    <xf numFmtId="4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43" fontId="4" fillId="0" borderId="14" xfId="0" applyNumberFormat="1" applyFont="1" applyBorder="1" applyAlignment="1">
      <alignment/>
    </xf>
    <xf numFmtId="43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43" fontId="4" fillId="0" borderId="15" xfId="0" applyNumberFormat="1" applyFont="1" applyBorder="1" applyAlignment="1">
      <alignment/>
    </xf>
    <xf numFmtId="4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43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/>
    </xf>
    <xf numFmtId="43" fontId="4" fillId="0" borderId="19" xfId="0" applyNumberFormat="1" applyFont="1" applyBorder="1" applyAlignment="1">
      <alignment/>
    </xf>
    <xf numFmtId="43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4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4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43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/>
    </xf>
    <xf numFmtId="43" fontId="4" fillId="0" borderId="22" xfId="0" applyNumberFormat="1" applyFont="1" applyBorder="1" applyAlignment="1">
      <alignment/>
    </xf>
    <xf numFmtId="43" fontId="4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/>
    </xf>
    <xf numFmtId="43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3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43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187" fontId="4" fillId="0" borderId="11" xfId="17" applyNumberFormat="1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4" fillId="0" borderId="11" xfId="0" applyNumberFormat="1" applyFont="1" applyBorder="1" applyAlignment="1">
      <alignment horizontal="right"/>
    </xf>
    <xf numFmtId="43" fontId="4" fillId="0" borderId="25" xfId="0" applyNumberFormat="1" applyFont="1" applyBorder="1" applyAlignment="1">
      <alignment/>
    </xf>
    <xf numFmtId="43" fontId="4" fillId="0" borderId="25" xfId="0" applyNumberFormat="1" applyFont="1" applyBorder="1" applyAlignment="1">
      <alignment horizontal="right"/>
    </xf>
    <xf numFmtId="187" fontId="4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187" fontId="4" fillId="0" borderId="23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10.28125" style="0" customWidth="1"/>
    <col min="4" max="4" width="9.57421875" style="0" bestFit="1" customWidth="1"/>
    <col min="5" max="5" width="9.28125" style="0" customWidth="1"/>
    <col min="7" max="7" width="8.8515625" style="0" customWidth="1"/>
    <col min="8" max="8" width="8.57421875" style="0" customWidth="1"/>
    <col min="9" max="9" width="8.28125" style="0" customWidth="1"/>
    <col min="10" max="10" width="8.8515625" style="0" customWidth="1"/>
    <col min="11" max="11" width="8.421875" style="0" customWidth="1"/>
    <col min="12" max="12" width="8.28125" style="0" customWidth="1"/>
    <col min="13" max="13" width="8.57421875" style="0" customWidth="1"/>
    <col min="14" max="14" width="8.28125" style="0" customWidth="1"/>
    <col min="15" max="16" width="8.140625" style="0" customWidth="1"/>
  </cols>
  <sheetData>
    <row r="1" spans="1:16" ht="21">
      <c r="A1" s="77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1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1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6.5">
      <c r="A4" s="79" t="s">
        <v>0</v>
      </c>
      <c r="B4" s="80"/>
      <c r="C4" s="85" t="s">
        <v>1</v>
      </c>
      <c r="D4" s="88" t="s">
        <v>2</v>
      </c>
      <c r="E4" s="1" t="s">
        <v>48</v>
      </c>
      <c r="F4" s="2" t="s">
        <v>3</v>
      </c>
      <c r="G4" s="85" t="s">
        <v>6</v>
      </c>
      <c r="H4" s="85" t="s">
        <v>7</v>
      </c>
      <c r="I4" s="2" t="s">
        <v>8</v>
      </c>
      <c r="J4" s="1" t="s">
        <v>13</v>
      </c>
      <c r="K4" s="2" t="s">
        <v>10</v>
      </c>
      <c r="L4" s="1" t="s">
        <v>15</v>
      </c>
      <c r="M4" s="2" t="s">
        <v>18</v>
      </c>
      <c r="N4" s="2" t="s">
        <v>21</v>
      </c>
      <c r="O4" s="2" t="s">
        <v>22</v>
      </c>
      <c r="P4" s="2"/>
    </row>
    <row r="5" spans="1:16" ht="16.5">
      <c r="A5" s="81"/>
      <c r="B5" s="82"/>
      <c r="C5" s="86"/>
      <c r="D5" s="89"/>
      <c r="E5" s="3" t="s">
        <v>49</v>
      </c>
      <c r="F5" s="4" t="s">
        <v>4</v>
      </c>
      <c r="G5" s="86"/>
      <c r="H5" s="86"/>
      <c r="I5" s="4" t="s">
        <v>9</v>
      </c>
      <c r="J5" s="3" t="s">
        <v>14</v>
      </c>
      <c r="K5" s="4" t="s">
        <v>11</v>
      </c>
      <c r="L5" s="3" t="s">
        <v>16</v>
      </c>
      <c r="M5" s="4" t="s">
        <v>19</v>
      </c>
      <c r="N5" s="4"/>
      <c r="O5" s="4" t="s">
        <v>23</v>
      </c>
      <c r="P5" s="4" t="s">
        <v>24</v>
      </c>
    </row>
    <row r="6" spans="1:16" ht="16.5">
      <c r="A6" s="83"/>
      <c r="B6" s="84"/>
      <c r="C6" s="87"/>
      <c r="D6" s="90"/>
      <c r="E6" s="5"/>
      <c r="F6" s="6" t="s">
        <v>5</v>
      </c>
      <c r="G6" s="87"/>
      <c r="H6" s="87"/>
      <c r="I6" s="6"/>
      <c r="J6" s="7"/>
      <c r="K6" s="6" t="s">
        <v>12</v>
      </c>
      <c r="L6" s="7" t="s">
        <v>17</v>
      </c>
      <c r="M6" s="6" t="s">
        <v>20</v>
      </c>
      <c r="N6" s="6"/>
      <c r="O6" s="6"/>
      <c r="P6" s="6"/>
    </row>
    <row r="7" spans="1:16" ht="16.5">
      <c r="A7" s="8" t="s">
        <v>25</v>
      </c>
      <c r="B7" s="9"/>
      <c r="C7" s="10"/>
      <c r="D7" s="11"/>
      <c r="E7" s="10"/>
      <c r="F7" s="12"/>
      <c r="G7" s="10"/>
      <c r="H7" s="10"/>
      <c r="I7" s="12"/>
      <c r="J7" s="10"/>
      <c r="K7" s="12"/>
      <c r="L7" s="10"/>
      <c r="M7" s="12"/>
      <c r="N7" s="12"/>
      <c r="O7" s="12"/>
      <c r="P7" s="12"/>
    </row>
    <row r="8" spans="1:16" ht="16.5">
      <c r="A8" s="13"/>
      <c r="B8" s="14" t="s">
        <v>28</v>
      </c>
      <c r="C8" s="15">
        <v>3136900</v>
      </c>
      <c r="D8" s="16">
        <f>E8+J8</f>
        <v>741293</v>
      </c>
      <c r="E8" s="15">
        <f>157630+58650+157997+58650+149660+58259</f>
        <v>640846</v>
      </c>
      <c r="F8" s="17"/>
      <c r="G8" s="15"/>
      <c r="H8" s="17"/>
      <c r="I8" s="17"/>
      <c r="J8" s="15">
        <f>39147+30650+30650</f>
        <v>100447</v>
      </c>
      <c r="K8" s="18"/>
      <c r="L8" s="15"/>
      <c r="M8" s="18"/>
      <c r="N8" s="18"/>
      <c r="O8" s="18"/>
      <c r="P8" s="18"/>
    </row>
    <row r="9" spans="1:16" ht="16.5">
      <c r="A9" s="19"/>
      <c r="B9" s="20" t="s">
        <v>27</v>
      </c>
      <c r="C9" s="21">
        <v>138000</v>
      </c>
      <c r="D9" s="22">
        <f>E9</f>
        <v>33060</v>
      </c>
      <c r="E9" s="21">
        <f>11020+11020+11020</f>
        <v>33060</v>
      </c>
      <c r="F9" s="23"/>
      <c r="G9" s="23"/>
      <c r="H9" s="23"/>
      <c r="I9" s="23"/>
      <c r="J9" s="21"/>
      <c r="K9" s="24"/>
      <c r="L9" s="21"/>
      <c r="M9" s="24"/>
      <c r="N9" s="24"/>
      <c r="O9" s="24"/>
      <c r="P9" s="24"/>
    </row>
    <row r="10" spans="1:16" ht="16.5">
      <c r="A10" s="25"/>
      <c r="B10" s="20" t="s">
        <v>29</v>
      </c>
      <c r="C10" s="21">
        <v>1017900</v>
      </c>
      <c r="D10" s="22">
        <f>E10+G10+H10+J10</f>
        <v>200010</v>
      </c>
      <c r="E10" s="21">
        <f>8200+15980+8200+15980+8200+15980</f>
        <v>72540</v>
      </c>
      <c r="F10" s="23"/>
      <c r="G10" s="62">
        <f>20520+20520+20520</f>
        <v>61560</v>
      </c>
      <c r="H10" s="21">
        <f>6840+6840+6840</f>
        <v>20520</v>
      </c>
      <c r="I10" s="23"/>
      <c r="J10" s="21">
        <f>15130+15130+15130</f>
        <v>45390</v>
      </c>
      <c r="K10" s="24"/>
      <c r="L10" s="21"/>
      <c r="M10" s="24"/>
      <c r="N10" s="24"/>
      <c r="O10" s="24"/>
      <c r="P10" s="24"/>
    </row>
    <row r="11" spans="1:16" ht="16.5">
      <c r="A11" s="25"/>
      <c r="B11" s="20" t="s">
        <v>30</v>
      </c>
      <c r="C11" s="21">
        <v>3742200</v>
      </c>
      <c r="D11" s="22">
        <f>E11+J11</f>
        <v>610458</v>
      </c>
      <c r="E11" s="21">
        <f>191434.5+1200+184136+1025+202512.5+15900</f>
        <v>596208</v>
      </c>
      <c r="F11" s="23"/>
      <c r="G11" s="21"/>
      <c r="H11" s="63"/>
      <c r="I11" s="23"/>
      <c r="J11" s="21">
        <f>10800+3450</f>
        <v>14250</v>
      </c>
      <c r="K11" s="24"/>
      <c r="L11" s="21"/>
      <c r="M11" s="24"/>
      <c r="N11" s="24"/>
      <c r="O11" s="24"/>
      <c r="P11" s="24"/>
    </row>
    <row r="12" spans="1:16" ht="16.5">
      <c r="A12" s="25"/>
      <c r="B12" s="20" t="s">
        <v>31</v>
      </c>
      <c r="C12" s="21">
        <v>1848100</v>
      </c>
      <c r="D12" s="22">
        <f>E12+G12+J12+K12</f>
        <v>365498.71</v>
      </c>
      <c r="E12" s="21">
        <f>12077+6400+243441.45+40332+19672</f>
        <v>321922.45</v>
      </c>
      <c r="F12" s="23"/>
      <c r="G12" s="21">
        <f>8464</f>
        <v>8464</v>
      </c>
      <c r="H12" s="23"/>
      <c r="I12" s="23"/>
      <c r="J12" s="21">
        <f>5000+20112.26</f>
        <v>25112.26</v>
      </c>
      <c r="K12" s="21">
        <f>10000</f>
        <v>10000</v>
      </c>
      <c r="L12" s="21"/>
      <c r="M12" s="24"/>
      <c r="N12" s="24"/>
      <c r="O12" s="24"/>
      <c r="P12" s="24"/>
    </row>
    <row r="13" spans="1:16" ht="16.5">
      <c r="A13" s="25"/>
      <c r="B13" s="14" t="s">
        <v>32</v>
      </c>
      <c r="C13" s="21">
        <v>2199300</v>
      </c>
      <c r="D13" s="22">
        <f>E13+G13</f>
        <v>564913.96</v>
      </c>
      <c r="E13" s="21">
        <f>77240+2900+8255+23910+21450</f>
        <v>133755</v>
      </c>
      <c r="F13" s="23"/>
      <c r="G13" s="21">
        <f>11544+32710+386904.96</f>
        <v>431158.96</v>
      </c>
      <c r="H13" s="23"/>
      <c r="I13" s="23"/>
      <c r="J13" s="21"/>
      <c r="K13" s="24"/>
      <c r="L13" s="21"/>
      <c r="M13" s="24"/>
      <c r="N13" s="24"/>
      <c r="O13" s="24"/>
      <c r="P13" s="24"/>
    </row>
    <row r="14" spans="1:16" ht="16.5">
      <c r="A14" s="25" t="s">
        <v>26</v>
      </c>
      <c r="B14" s="26" t="s">
        <v>33</v>
      </c>
      <c r="C14" s="21">
        <v>285000</v>
      </c>
      <c r="D14" s="22">
        <f>E14</f>
        <v>55246.04</v>
      </c>
      <c r="E14" s="21">
        <f>18687.59+18034.74+18523.71</f>
        <v>55246.04</v>
      </c>
      <c r="F14" s="23"/>
      <c r="G14" s="23"/>
      <c r="H14" s="23"/>
      <c r="I14" s="23"/>
      <c r="J14" s="21"/>
      <c r="K14" s="24"/>
      <c r="L14" s="21"/>
      <c r="M14" s="24"/>
      <c r="N14" s="24"/>
      <c r="O14" s="24"/>
      <c r="P14" s="24"/>
    </row>
    <row r="15" spans="1:16" ht="16.5">
      <c r="A15" s="25"/>
      <c r="B15" s="26" t="s">
        <v>34</v>
      </c>
      <c r="C15" s="21">
        <v>1556000</v>
      </c>
      <c r="D15" s="22">
        <f>G15+H15</f>
        <v>823989</v>
      </c>
      <c r="E15" s="23"/>
      <c r="F15" s="23"/>
      <c r="G15" s="23">
        <f>-1287+705276</f>
        <v>703989</v>
      </c>
      <c r="H15" s="23">
        <f>120000</f>
        <v>120000</v>
      </c>
      <c r="I15" s="23"/>
      <c r="J15" s="21"/>
      <c r="K15" s="24"/>
      <c r="L15" s="21"/>
      <c r="M15" s="24"/>
      <c r="N15" s="24"/>
      <c r="O15" s="24"/>
      <c r="P15" s="24"/>
    </row>
    <row r="16" spans="1:16" ht="16.5">
      <c r="A16" s="25"/>
      <c r="B16" s="27" t="s">
        <v>35</v>
      </c>
      <c r="C16" s="21">
        <v>1183000</v>
      </c>
      <c r="D16" s="22">
        <f>I16</f>
        <v>6000</v>
      </c>
      <c r="E16" s="23"/>
      <c r="F16" s="23"/>
      <c r="G16" s="23"/>
      <c r="H16" s="23"/>
      <c r="I16" s="21">
        <f>2000+2000+2000</f>
        <v>6000</v>
      </c>
      <c r="J16" s="21"/>
      <c r="K16" s="24"/>
      <c r="L16" s="21"/>
      <c r="M16" s="24"/>
      <c r="N16" s="24"/>
      <c r="O16" s="24"/>
      <c r="P16" s="24"/>
    </row>
    <row r="17" spans="1:16" ht="16.5">
      <c r="A17" s="25"/>
      <c r="B17" s="26" t="s">
        <v>24</v>
      </c>
      <c r="C17" s="21">
        <v>518500</v>
      </c>
      <c r="D17" s="64">
        <f>P17</f>
        <v>127703</v>
      </c>
      <c r="E17" s="23"/>
      <c r="F17" s="23"/>
      <c r="G17" s="23"/>
      <c r="H17" s="23"/>
      <c r="I17" s="23"/>
      <c r="J17" s="21"/>
      <c r="K17" s="24"/>
      <c r="L17" s="21"/>
      <c r="M17" s="24"/>
      <c r="N17" s="24"/>
      <c r="O17" s="24"/>
      <c r="P17" s="63">
        <f>97549+22309+7845</f>
        <v>127703</v>
      </c>
    </row>
    <row r="18" spans="1:16" ht="16.5">
      <c r="A18" s="25"/>
      <c r="B18" s="26" t="s">
        <v>36</v>
      </c>
      <c r="C18" s="21">
        <v>206600</v>
      </c>
      <c r="D18" s="22">
        <f>E18+G18</f>
        <v>175900</v>
      </c>
      <c r="E18" s="23">
        <f>9700+74700</f>
        <v>84400</v>
      </c>
      <c r="F18" s="23"/>
      <c r="G18" s="23">
        <f>91500</f>
        <v>91500</v>
      </c>
      <c r="H18" s="23"/>
      <c r="I18" s="23"/>
      <c r="J18" s="21"/>
      <c r="K18" s="24"/>
      <c r="L18" s="21"/>
      <c r="M18" s="24"/>
      <c r="N18" s="24"/>
      <c r="O18" s="24"/>
      <c r="P18" s="24"/>
    </row>
    <row r="19" spans="1:16" ht="16.5">
      <c r="A19" s="28"/>
      <c r="B19" s="29" t="s">
        <v>37</v>
      </c>
      <c r="C19" s="30">
        <v>2010000</v>
      </c>
      <c r="D19" s="31">
        <f>J19+N19</f>
        <v>1080000</v>
      </c>
      <c r="E19" s="32"/>
      <c r="F19" s="32"/>
      <c r="G19" s="32"/>
      <c r="H19" s="32"/>
      <c r="I19" s="32"/>
      <c r="J19" s="30">
        <f>1050000</f>
        <v>1050000</v>
      </c>
      <c r="K19" s="33"/>
      <c r="L19" s="30"/>
      <c r="M19" s="33"/>
      <c r="N19" s="30">
        <f>30000</f>
        <v>30000</v>
      </c>
      <c r="O19" s="33"/>
      <c r="P19" s="33"/>
    </row>
    <row r="20" spans="1:16" ht="17.25" thickBot="1">
      <c r="A20" s="72" t="s">
        <v>2</v>
      </c>
      <c r="B20" s="73"/>
      <c r="C20" s="65">
        <f>SUM(C8:C19)</f>
        <v>17841500</v>
      </c>
      <c r="D20" s="66">
        <f>SUM(D8:D19)</f>
        <v>4784071.71</v>
      </c>
      <c r="E20" s="34">
        <f>SUM(E8+E9+E10+E11+E12+E13+E14+E18)</f>
        <v>1937977.49</v>
      </c>
      <c r="F20" s="35"/>
      <c r="G20" s="34">
        <f>G10+G12+G13+G15+G18</f>
        <v>1296671.96</v>
      </c>
      <c r="H20" s="34">
        <f>H10+H15</f>
        <v>140520</v>
      </c>
      <c r="I20" s="34">
        <f>I16</f>
        <v>6000</v>
      </c>
      <c r="J20" s="34">
        <f>J8+J10+J11+J12+J19</f>
        <v>1235199.26</v>
      </c>
      <c r="K20" s="34">
        <f>K12</f>
        <v>10000</v>
      </c>
      <c r="L20" s="34"/>
      <c r="M20" s="36"/>
      <c r="N20" s="34">
        <f>N19</f>
        <v>30000</v>
      </c>
      <c r="O20" s="36"/>
      <c r="P20" s="67">
        <f>P17</f>
        <v>127703</v>
      </c>
    </row>
    <row r="21" spans="1:16" ht="17.25" thickTop="1">
      <c r="A21" s="38" t="s">
        <v>38</v>
      </c>
      <c r="B21" s="39"/>
      <c r="C21" s="40"/>
      <c r="D21" s="41"/>
      <c r="E21" s="40"/>
      <c r="F21" s="42"/>
      <c r="G21" s="40"/>
      <c r="H21" s="40"/>
      <c r="I21" s="42"/>
      <c r="J21" s="40"/>
      <c r="K21" s="42"/>
      <c r="L21" s="43"/>
      <c r="M21" s="44"/>
      <c r="N21" s="44"/>
      <c r="O21" s="44"/>
      <c r="P21" s="42"/>
    </row>
    <row r="22" spans="1:16" ht="16.5">
      <c r="A22" s="13"/>
      <c r="B22" s="27" t="s">
        <v>39</v>
      </c>
      <c r="C22" s="15">
        <v>155000</v>
      </c>
      <c r="D22" s="16">
        <f>5753.74+18388.64+31762.51</f>
        <v>55904.89</v>
      </c>
      <c r="E22" s="15"/>
      <c r="F22" s="18"/>
      <c r="G22" s="15"/>
      <c r="H22" s="15"/>
      <c r="I22" s="18"/>
      <c r="J22" s="15"/>
      <c r="K22" s="18"/>
      <c r="L22" s="45"/>
      <c r="M22" s="46"/>
      <c r="N22" s="46"/>
      <c r="O22" s="46"/>
      <c r="P22" s="18"/>
    </row>
    <row r="23" spans="1:16" ht="16.5">
      <c r="A23" s="25"/>
      <c r="B23" s="26" t="s">
        <v>40</v>
      </c>
      <c r="C23" s="21">
        <v>89000</v>
      </c>
      <c r="D23" s="22">
        <f>5587+15906+27624</f>
        <v>49117</v>
      </c>
      <c r="E23" s="21"/>
      <c r="F23" s="24"/>
      <c r="G23" s="21"/>
      <c r="H23" s="21"/>
      <c r="I23" s="24"/>
      <c r="J23" s="21"/>
      <c r="K23" s="24"/>
      <c r="L23" s="47"/>
      <c r="M23" s="48"/>
      <c r="N23" s="48"/>
      <c r="O23" s="48"/>
      <c r="P23" s="24"/>
    </row>
    <row r="24" spans="1:16" ht="16.5">
      <c r="A24" s="25"/>
      <c r="B24" s="26" t="s">
        <v>41</v>
      </c>
      <c r="C24" s="21">
        <v>77700</v>
      </c>
      <c r="D24" s="22">
        <f>39535.3+8271.87+2949.09</f>
        <v>50756.26000000001</v>
      </c>
      <c r="E24" s="21"/>
      <c r="F24" s="24"/>
      <c r="G24" s="21"/>
      <c r="H24" s="21"/>
      <c r="I24" s="24"/>
      <c r="J24" s="21"/>
      <c r="K24" s="24"/>
      <c r="L24" s="47"/>
      <c r="M24" s="48"/>
      <c r="N24" s="48"/>
      <c r="O24" s="48"/>
      <c r="P24" s="24"/>
    </row>
    <row r="25" spans="1:16" ht="16.5">
      <c r="A25" s="25"/>
      <c r="B25" s="26" t="s">
        <v>42</v>
      </c>
      <c r="C25" s="21">
        <v>88800</v>
      </c>
      <c r="D25" s="22">
        <f>40300</f>
        <v>40300</v>
      </c>
      <c r="E25" s="21"/>
      <c r="F25" s="24"/>
      <c r="G25" s="21"/>
      <c r="H25" s="21"/>
      <c r="I25" s="24"/>
      <c r="J25" s="21"/>
      <c r="K25" s="24"/>
      <c r="L25" s="47"/>
      <c r="M25" s="48"/>
      <c r="N25" s="48"/>
      <c r="O25" s="48"/>
      <c r="P25" s="24"/>
    </row>
    <row r="26" spans="1:16" ht="16.5">
      <c r="A26" s="25"/>
      <c r="B26" s="26" t="s">
        <v>43</v>
      </c>
      <c r="C26" s="23"/>
      <c r="D26" s="22"/>
      <c r="E26" s="21"/>
      <c r="F26" s="24"/>
      <c r="G26" s="21"/>
      <c r="H26" s="21"/>
      <c r="I26" s="24"/>
      <c r="J26" s="21"/>
      <c r="K26" s="24"/>
      <c r="L26" s="47"/>
      <c r="M26" s="48"/>
      <c r="N26" s="48"/>
      <c r="O26" s="48"/>
      <c r="P26" s="24"/>
    </row>
    <row r="27" spans="1:16" ht="16.5">
      <c r="A27" s="25"/>
      <c r="B27" s="26" t="s">
        <v>44</v>
      </c>
      <c r="C27" s="21">
        <v>10447500</v>
      </c>
      <c r="D27" s="22">
        <f>933788.25+1021611.24+1613894.82</f>
        <v>3569294.31</v>
      </c>
      <c r="E27" s="21"/>
      <c r="F27" s="24"/>
      <c r="G27" s="21"/>
      <c r="H27" s="21"/>
      <c r="I27" s="24"/>
      <c r="J27" s="21"/>
      <c r="K27" s="24"/>
      <c r="L27" s="47"/>
      <c r="M27" s="48"/>
      <c r="N27" s="48"/>
      <c r="O27" s="48"/>
      <c r="P27" s="24"/>
    </row>
    <row r="28" spans="1:16" ht="16.5">
      <c r="A28" s="49"/>
      <c r="B28" s="50" t="s">
        <v>45</v>
      </c>
      <c r="C28" s="51">
        <v>6983500</v>
      </c>
      <c r="D28" s="52"/>
      <c r="E28" s="51"/>
      <c r="F28" s="53"/>
      <c r="G28" s="51"/>
      <c r="H28" s="51"/>
      <c r="I28" s="53"/>
      <c r="J28" s="51"/>
      <c r="K28" s="53"/>
      <c r="L28" s="54"/>
      <c r="M28" s="55"/>
      <c r="N28" s="55"/>
      <c r="O28" s="55"/>
      <c r="P28" s="53"/>
    </row>
    <row r="29" spans="1:16" ht="17.25" thickBot="1">
      <c r="A29" s="72" t="s">
        <v>46</v>
      </c>
      <c r="B29" s="74"/>
      <c r="C29" s="37">
        <v>17841500</v>
      </c>
      <c r="D29" s="56">
        <f>D22+D23+D24+D25+D27</f>
        <v>3765372.46</v>
      </c>
      <c r="E29" s="37"/>
      <c r="F29" s="57"/>
      <c r="G29" s="37"/>
      <c r="H29" s="37"/>
      <c r="I29" s="57"/>
      <c r="J29" s="37"/>
      <c r="K29" s="57"/>
      <c r="L29" s="34"/>
      <c r="M29" s="36"/>
      <c r="N29" s="36"/>
      <c r="O29" s="36"/>
      <c r="P29" s="57"/>
    </row>
    <row r="30" spans="1:16" ht="18" thickBot="1" thickTop="1">
      <c r="A30" s="75" t="s">
        <v>47</v>
      </c>
      <c r="B30" s="76"/>
      <c r="C30" s="58"/>
      <c r="D30" s="91">
        <f>D29-D20</f>
        <v>-1018699.25</v>
      </c>
      <c r="E30" s="58"/>
      <c r="F30" s="59"/>
      <c r="G30" s="58"/>
      <c r="H30" s="58"/>
      <c r="I30" s="59"/>
      <c r="J30" s="58"/>
      <c r="K30" s="59"/>
      <c r="L30" s="60"/>
      <c r="M30" s="61"/>
      <c r="N30" s="61"/>
      <c r="O30" s="61"/>
      <c r="P30" s="59"/>
    </row>
    <row r="31" spans="1:16" ht="17.25" thickTop="1">
      <c r="A31" s="68"/>
      <c r="B31" s="69"/>
      <c r="C31" s="70"/>
      <c r="D31" s="71"/>
      <c r="E31" s="70"/>
      <c r="F31" s="69"/>
      <c r="G31" s="70"/>
      <c r="H31" s="70"/>
      <c r="I31" s="69"/>
      <c r="J31" s="70"/>
      <c r="K31" s="69"/>
      <c r="L31" s="70"/>
      <c r="M31" s="69"/>
      <c r="N31" s="69"/>
      <c r="O31" s="69"/>
      <c r="P31" s="69"/>
    </row>
  </sheetData>
  <mergeCells count="11">
    <mergeCell ref="H4:H6"/>
    <mergeCell ref="A20:B20"/>
    <mergeCell ref="A29:B29"/>
    <mergeCell ref="A30:B30"/>
    <mergeCell ref="A1:P1"/>
    <mergeCell ref="A2:P2"/>
    <mergeCell ref="A3:P3"/>
    <mergeCell ref="A4:B6"/>
    <mergeCell ref="C4:C6"/>
    <mergeCell ref="D4:D6"/>
    <mergeCell ref="G4:G6"/>
  </mergeCells>
  <printOptions/>
  <pageMargins left="0.2" right="0.2" top="0.29" bottom="0.21" header="0.21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dinsai</dc:creator>
  <cp:keywords/>
  <dc:description/>
  <cp:lastModifiedBy>dinsai</cp:lastModifiedBy>
  <cp:lastPrinted>2012-07-18T03:14:59Z</cp:lastPrinted>
  <dcterms:created xsi:type="dcterms:W3CDTF">2012-04-26T03:14:53Z</dcterms:created>
  <dcterms:modified xsi:type="dcterms:W3CDTF">2012-07-18T03:16:14Z</dcterms:modified>
  <cp:category/>
  <cp:version/>
  <cp:contentType/>
  <cp:contentStatus/>
</cp:coreProperties>
</file>