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0"/>
  </bookViews>
  <sheets>
    <sheet name="งบทดลอง" sheetId="1" r:id="rId1"/>
    <sheet name="งบเงินรับ-จ่าย" sheetId="2" r:id="rId2"/>
    <sheet name="รายละเอียดรายได้" sheetId="3" r:id="rId3"/>
  </sheets>
  <definedNames>
    <definedName name="_xlnm.Print_Area" localSheetId="0">'งบทดลอง'!$A$1:$D$546</definedName>
  </definedNames>
  <calcPr fullCalcOnLoad="1"/>
</workbook>
</file>

<file path=xl/sharedStrings.xml><?xml version="1.0" encoding="utf-8"?>
<sst xmlns="http://schemas.openxmlformats.org/spreadsheetml/2006/main" count="2621" uniqueCount="328">
  <si>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</si>
  <si>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</si>
  <si>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</si>
  <si>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</si>
  <si>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</si>
  <si>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</si>
  <si>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เงินฝาก ธกส.สาขาโชคชัย (ออมทรัพย์) เลขที่ 721-2-49173-3</t>
  </si>
  <si>
    <t>เงินฝาก ธกส.สาขาโชคชัย (ออมทรัพย์) เลขที่ 721-2-63080-6</t>
  </si>
  <si>
    <t xml:space="preserve">เงินฝาก ธนาคาร  ออมสิน  (เผื่อเรียก)   เลขที่ 06-4308-20-07162-7 </t>
  </si>
  <si>
    <t>เงินเดือนพนักงานส่วนตำบล</t>
  </si>
  <si>
    <t>ค่าจ้างลูกจ้างประจำ</t>
  </si>
  <si>
    <t>ค่าจ้างลูกจ้างชั่วคราว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</si>
  <si>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</si>
  <si>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</si>
  <si>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</si>
  <si>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</si>
  <si>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</si>
  <si>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เงินทุนสำรองเงินสะสม</t>
  </si>
  <si>
    <t>รายรับ</t>
  </si>
  <si>
    <t>เงินทุนโครงการเศรษฐกิจชุมชน อบต.ละลมใหม่พัฒนา (บัญชี 2)</t>
  </si>
  <si>
    <t>เงินรับฝาก (หมายเหตุ 1)</t>
  </si>
  <si>
    <t>022</t>
  </si>
  <si>
    <t>023</t>
  </si>
  <si>
    <t>200</t>
  </si>
  <si>
    <t>250</t>
  </si>
  <si>
    <t>270</t>
  </si>
  <si>
    <t>300</t>
  </si>
  <si>
    <t>700</t>
  </si>
  <si>
    <t>707</t>
  </si>
  <si>
    <t>821</t>
  </si>
  <si>
    <t>2001</t>
  </si>
  <si>
    <t>900</t>
  </si>
  <si>
    <t>600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</si>
  <si>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</si>
  <si>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</si>
  <si>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</si>
  <si>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( นายคนึง           ปลอดกระโทก )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</si>
  <si>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</si>
  <si>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</si>
  <si>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</si>
  <si>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ภาษีหัก ณ ที่จ่าย</t>
  </si>
  <si>
    <t>เงินมัดจำประกันสัญญา</t>
  </si>
  <si>
    <t>เงินค่าใช้จ่าย 5%</t>
  </si>
  <si>
    <t>เงินส่วนลด 6%</t>
  </si>
  <si>
    <t>รวม</t>
  </si>
  <si>
    <t>บัญชีรายจ่ายค้างจ่าย</t>
  </si>
  <si>
    <t>เงินฝาก ธกส.สาขาโชคชัย (ประจำ) เลขที่ 721-4-12488-3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</si>
  <si>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</si>
  <si>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</si>
  <si>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</si>
  <si>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</si>
  <si>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</si>
  <si>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</si>
  <si>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</si>
  <si>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</si>
  <si>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</si>
  <si>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</si>
  <si>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</si>
  <si>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</si>
  <si>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</si>
  <si>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</si>
  <si>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</si>
  <si>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0100</t>
  </si>
  <si>
    <t>0120</t>
  </si>
  <si>
    <t>0200</t>
  </si>
  <si>
    <t>0300</t>
  </si>
  <si>
    <t>1000</t>
  </si>
  <si>
    <t>รวมรายรับ</t>
  </si>
  <si>
    <t>งบกลาง</t>
  </si>
  <si>
    <t>เงินเดือน</t>
  </si>
  <si>
    <t>ค่าจ้างประจำ</t>
  </si>
  <si>
    <t>ค่าจ้างชั่วคราว</t>
  </si>
  <si>
    <t>เงินอุดหนุน</t>
  </si>
  <si>
    <t>รายจ่าย</t>
  </si>
  <si>
    <t>รวมรายจ่าย</t>
  </si>
  <si>
    <t xml:space="preserve">อำเภอโชคชัย  จังหวัดนครราชสีมา      </t>
  </si>
  <si>
    <t>000</t>
  </si>
  <si>
    <t>0203</t>
  </si>
  <si>
    <t>ยอดยกไป</t>
  </si>
  <si>
    <t xml:space="preserve"> -2-</t>
  </si>
  <si>
    <t>ลูกหนี้เงินยืมเงินงบประมาณ</t>
  </si>
  <si>
    <t>090</t>
  </si>
  <si>
    <t>-</t>
  </si>
  <si>
    <t>ประกอบรายงานรับ- จ่ายเงินสด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</si>
  <si>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</si>
  <si>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</si>
  <si>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</si>
  <si>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</si>
  <si>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</si>
  <si>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</si>
  <si>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</si>
  <si>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</si>
  <si>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2.  ค่าปรับผู้กระทำผิดกฏหมายจราจรทางบก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</si>
  <si>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</si>
  <si>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</si>
  <si>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</si>
  <si>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</si>
  <si>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รายได้ที่รัฐจัดสรรให้</t>
  </si>
  <si>
    <t>หมวดภาษีจัดสรร</t>
  </si>
  <si>
    <t>หมวดเงินอุดหนุน</t>
  </si>
  <si>
    <t>1.  เงินอุดหนุนทั่วไป</t>
  </si>
  <si>
    <t xml:space="preserve">รายรับ  </t>
  </si>
  <si>
    <t>เงินค่าใช้จ่าย   5%</t>
  </si>
  <si>
    <t>เงินกู้ธนาคาร  ออมสิน</t>
  </si>
  <si>
    <t>0101</t>
  </si>
  <si>
    <t>0102</t>
  </si>
  <si>
    <t>0125</t>
  </si>
  <si>
    <t>0137</t>
  </si>
  <si>
    <t>0140</t>
  </si>
  <si>
    <t>0149</t>
  </si>
  <si>
    <t>0302</t>
  </si>
  <si>
    <t>0307</t>
  </si>
  <si>
    <t>1005</t>
  </si>
  <si>
    <t>1.  ภาษีมูลค่าเพิ่ม</t>
  </si>
  <si>
    <t>1002</t>
  </si>
  <si>
    <t>1003</t>
  </si>
  <si>
    <t>3.  ภาษีธุรกิจเฉพาะ</t>
  </si>
  <si>
    <t>1004</t>
  </si>
  <si>
    <t>4.  ภาษีสุรา</t>
  </si>
  <si>
    <t>5.  ภาษีสรรพสามิต</t>
  </si>
  <si>
    <t>6.  ค่าธรรมเนียมภาคหลวงแร่</t>
  </si>
  <si>
    <t>7.  ค่าธรรมเนียมภาคหลวงปิโตรเลียม</t>
  </si>
  <si>
    <t>8.  ค่าธรรมเนียมจดทะเบียนสิทธิและนิติกรรมที่ดิน</t>
  </si>
  <si>
    <t>รวมรายรับทั้งสิ้น</t>
  </si>
  <si>
    <t>เงินรับฝาก ( หมายเหตุ 2 )</t>
  </si>
  <si>
    <t>เงินรับฝาก  (หมายเหตุ 3)</t>
  </si>
  <si>
    <t>รายจ่ายค้างจ่าย  (หมายเหตุ 4)</t>
  </si>
  <si>
    <t>หน้า  2</t>
  </si>
  <si>
    <t xml:space="preserve">หมายเหตุ  1 </t>
  </si>
  <si>
    <t>เงินอุดหนุนทั่วไป</t>
  </si>
  <si>
    <t>400</t>
  </si>
  <si>
    <t>ค่าครุภัณฑ์</t>
  </si>
  <si>
    <t>450</t>
  </si>
  <si>
    <t>ค่าที่ดินและสิ่งก่อสร้าง</t>
  </si>
  <si>
    <t>500</t>
  </si>
  <si>
    <t>2002</t>
  </si>
  <si>
    <t>รายจ่ายหมวดอื่น</t>
  </si>
  <si>
    <t>550</t>
  </si>
  <si>
    <t>รายจ่ายรอจ่าย</t>
  </si>
  <si>
    <t>100</t>
  </si>
  <si>
    <t>120</t>
  </si>
  <si>
    <t>130</t>
  </si>
  <si>
    <t>2.  รายได้เบ็ดเตล็ดอื่น</t>
  </si>
  <si>
    <t>2.  ภาษีมูลค่าเพิ่ม 1 ใน 9</t>
  </si>
  <si>
    <t>3.  ค่าปรับผู้กระทำผิดสัญญา</t>
  </si>
  <si>
    <t>ลูกหนี้-เงินทุนโครงการเศรษฐกิจชุมชน อบต.</t>
  </si>
  <si>
    <t xml:space="preserve">ลูกหนี้-เงินทุนโครงการเศรษฐกิจชุมชน อบต.ละลมใหม่พัฒนา </t>
  </si>
  <si>
    <t>3001</t>
  </si>
  <si>
    <t>เงินฝากธนาคาร กรุงไทย จำกัด (มหาชน) เลขที่ 344-6-00266-9</t>
  </si>
  <si>
    <t>เงินกู้ ธ.กรุงไทย จำกัด (มหาชน)</t>
  </si>
  <si>
    <t>เงินกู้ ธ.ออมสิน</t>
  </si>
  <si>
    <t>เงินกู้ ธ.กรุงไทย</t>
  </si>
  <si>
    <t>ลูกหนี้-เงินทุนโครงการเศรษฐกิจชุมชน อบต.ละลมใหม่พัฒนา บัญชี 2</t>
  </si>
  <si>
    <t>เงินทุนโครงการเศรษฐกิจชุมชน อบต.ละลมใหม่พัฒนา บัญชี 2</t>
  </si>
  <si>
    <t>เงินอุดหนุนเฉพาะกิจ-เงินเสริมสร้างสวัสดิการทางสังคมให้แก่คนพิการ</t>
  </si>
  <si>
    <t>021</t>
  </si>
  <si>
    <t>เงินอุดหนุนทั่วไป-โครงการไทยเข้มแข็ง ปี 2555</t>
  </si>
  <si>
    <t>ค่วัสดุเชื้อเพลิงและหล่อลื่น ค้างจ่าย</t>
  </si>
  <si>
    <t>บัญชีรายจ่ายรอจ่าย</t>
  </si>
  <si>
    <t>ค่าตอบแทนผู้ปฏิบัติราชการอันเป็นประโยชน์แก่ อปท. (เงินโบนัส)</t>
  </si>
  <si>
    <t xml:space="preserve">ค่าตอบแทนผู้ปฏิบัติราชการอันเป็นประโยชน์แก่ อปท. (เงินโบนัส) </t>
  </si>
  <si>
    <t xml:space="preserve">ค่าตอบแทนผู้ปฏิบัติราชการอันเป็นประโยชน์แก่ อปท. (เงินโบนัส)  </t>
  </si>
  <si>
    <t>สำนักปลัด</t>
  </si>
  <si>
    <t>ส่วนการคลัง</t>
  </si>
  <si>
    <t>ส่วนโยธา</t>
  </si>
  <si>
    <t>ส่วนสาธารณสุข</t>
  </si>
  <si>
    <t>ส่วนการศึกษา ฯ</t>
  </si>
  <si>
    <t>ลูกหนี้เงินยืมเงินสะสม</t>
  </si>
  <si>
    <t>รับคืน</t>
  </si>
  <si>
    <t>ค่าวัสดุสำนักงาน-หนังสือพิมพ์  ค้างจ่าย</t>
  </si>
  <si>
    <t>ค่าวัสดุงานบ้านงานครัว-อาหารกลางวันศูนย์พัฒนาเด็กเล็ก อบต. ค้างจ่าย</t>
  </si>
  <si>
    <t>รายจ่ายเพื่อให้ได้มาซึ่งบริการ-ค่าจ้างเหมายาม อบต. ค้างจ่าย</t>
  </si>
  <si>
    <t>รายจ่ายเพื่อให้ได้มาซึ่งบริการ-ค่าจ้างเหมาแม่บ้าน  ค้างจ่าย</t>
  </si>
  <si>
    <t xml:space="preserve"> -</t>
  </si>
  <si>
    <t>ปีงบประมาณ  2554</t>
  </si>
  <si>
    <t>ประจำเดือน     ตุลาคม    2553</t>
  </si>
  <si>
    <t>หรือทุพพลภาพ</t>
  </si>
  <si>
    <t xml:space="preserve"> 31   ตุลาคม        2553</t>
  </si>
  <si>
    <t>หมายเหตุ 2  ประกอบรายงาน รับ - จ่าย เงินสด  ณ  วันที่  31  ตุลาคม    2553</t>
  </si>
  <si>
    <t>หมายเหตุ 3  ประกอบรายงาน รับ - จ่าย เงินสด  ณ  วันที่  31  ตุลาคม    2553</t>
  </si>
  <si>
    <t>หมายเหตุ 4  ประกอบรายงาน รับ - จ่าย เงินสด  ณ  วันที่  31  ตุลาคม    2553</t>
  </si>
  <si>
    <t xml:space="preserve">         นักบริหารงานการคลัง                                                         ปลัดองค์การบริหารส่วนตำบล</t>
  </si>
  <si>
    <t>วันที่  31   ตุลาคม   2553</t>
  </si>
  <si>
    <t>3. ภาษีป้าย</t>
  </si>
  <si>
    <t>0103</t>
  </si>
  <si>
    <t>หมวดเงินอุดหนุนเฉพาะกิจ</t>
  </si>
  <si>
    <t>1.  เงินเสริมสร้างสวัสดิการทางสังคมให้แก่คนพิการ</t>
  </si>
  <si>
    <t>0130</t>
  </si>
  <si>
    <t>5.  ค่าใบอนุญาตเกี่ยวกับการสาธารณสุข</t>
  </si>
  <si>
    <t>6. ค่าธรรมเนียมปิดแผ่นประกาศ</t>
  </si>
  <si>
    <t xml:space="preserve"> </t>
  </si>
  <si>
    <t>4.  ค่าใบขออนุญาตจำหน่ายสินค้าในที่สาธารณะ</t>
  </si>
  <si>
    <t>0145</t>
  </si>
  <si>
    <t>เงินอุดหนุนเฉพาะกิจ-ค่าใช้จ่ายในการสงเคราะห์เบี้ยยังชีพคนชราตาม</t>
  </si>
  <si>
    <t>นโยบายเร่งด่วนของรัฐบาล</t>
  </si>
  <si>
    <t>รายจ่ายรอจ่าย  (หมายเหตุ 2)</t>
  </si>
  <si>
    <t>ประจำเดือน     พฤศจิกายน    2553</t>
  </si>
  <si>
    <t xml:space="preserve"> 30   พฤศจิกายน     2553</t>
  </si>
  <si>
    <t>หมายเหตุ 2  ประกอบรายงาน รับ - จ่าย เงินสด  ณ  วันที่  30  พฤศจิกายน    2553</t>
  </si>
  <si>
    <t>หมายเหตุ 3  ประกอบรายงาน รับ - จ่าย เงินสด  ณ  วันที่  30  พฤศจิกายน   2553</t>
  </si>
  <si>
    <t>เงินค่าขายแบบแปลนโครงการไทยเข้มแข็ง ปี 2555</t>
  </si>
  <si>
    <t>เงินค่าปรับการกระทำผิดสัญญาโครงการไทยเข้มแข็ง ปี 2555</t>
  </si>
  <si>
    <t>ค่าวัสดุงานบ้านงานครัว-นมศูนย์พัฒนาเด็กเล็ก อบต. ค้างจ่าย</t>
  </si>
  <si>
    <t>ค่าวัสดุงานบ้านงานครัว-นมโรงเรียนค้างจ่าย</t>
  </si>
  <si>
    <t>หมายเหตุ 4  ประกอบรายงาน รับ - จ่าย เงินสด  ณ  วันที่  30  พฤศจิกายน    2553</t>
  </si>
  <si>
    <t>วันที่  30   พฤศจิกายน   2553</t>
  </si>
  <si>
    <t>2.  เงินอุดหนุนเฉพาะกิจ-ค่าใช้จ่ายในการสงเคราะห์</t>
  </si>
  <si>
    <t>เบี้ยยังชีพคนชราตามนโยบายเร่งด่วนของรัฐบาล</t>
  </si>
  <si>
    <t>ค่าภาษี หัก ณ ที่จ่าย</t>
  </si>
  <si>
    <t>ประจำเดือน     ธันวาคม    2553</t>
  </si>
  <si>
    <t xml:space="preserve"> 31   ธันวาคม     2553</t>
  </si>
  <si>
    <t>หมายเหตุ 2  ประกอบรายงาน รับ - จ่าย เงินสด  ณ  วันที่  31  ธันวาคม    2553</t>
  </si>
  <si>
    <t>หมายเหตุ 3  ประกอบรายงาน รับ - จ่าย เงินสด  ณ  วันที่  31  ธันวาคม   2553</t>
  </si>
  <si>
    <t>หมายเหตุ 4  ประกอบรายงาน รับ - จ่าย เงินสด  ณ  วันที่  31  ธันวาคม    2553</t>
  </si>
  <si>
    <t>วันที่   31   ธันวาคม   2553</t>
  </si>
  <si>
    <t>รายรับที่ยังไม่รับรู้</t>
  </si>
  <si>
    <t>รายได้จากทุน</t>
  </si>
  <si>
    <t>0350</t>
  </si>
  <si>
    <t>หมวดรายได้จากทุน</t>
  </si>
  <si>
    <t>1.  ค่าขายทอดตลาดทรัพย์สิน</t>
  </si>
  <si>
    <t>ณ  วันที่   31   มกราคม    2554</t>
  </si>
  <si>
    <t xml:space="preserve"> 31   มกราคม    2554</t>
  </si>
  <si>
    <t>หมายเหตุ 1  ประกอบงบทดลอง  ณ  วันที่    31     มกราคม    2554</t>
  </si>
  <si>
    <t>หมายเหตุ 2  ประกอบงบทดลอง ณ วันที่    31   มกราคม   2554</t>
  </si>
  <si>
    <t>3000</t>
  </si>
  <si>
    <t>ประจำเดือน     มกราคม    2554</t>
  </si>
  <si>
    <t>วันที่   31   มกราคม   2554</t>
  </si>
  <si>
    <t>7.  ค่าธรรมเนียมจดทะเบียนพาณิชย์</t>
  </si>
  <si>
    <t>0150</t>
  </si>
  <si>
    <t>3.  เงินอุดหนุนเฉพาะกิจ-อุดหนุนศูนย์พัฒนาเด็กเล็กฯ</t>
  </si>
  <si>
    <t>เงินอุดหนุนเฉพาะกิจ-อุดหนุนศูนย์พัฒนาเด็กเล็กฯ</t>
  </si>
  <si>
    <t>2000</t>
  </si>
  <si>
    <t xml:space="preserve"> 31   มกราคม     2554</t>
  </si>
  <si>
    <t>หมายเหตุ 2  ประกอบรายงาน รับ - จ่าย เงินสด  ณ  วันที่  31  มกราคม    2554</t>
  </si>
  <si>
    <t>หมายเหตุ 3  ประกอบรายงาน รับ - จ่าย เงินสด  ณ  วันที่  31  มกราคม   2554</t>
  </si>
  <si>
    <t>หมายเหตุ 4  ประกอบรายงาน รับ - จ่าย เงินสด  ณ  วันที่  31  มกราคม    2554</t>
  </si>
  <si>
    <t>เงินอุดหนุนทั่วไป-โครงการไทยเข้มแข็ง  ปี 2555</t>
  </si>
  <si>
    <t>เงินอุดหนุนเฉพาะกิจ - ศูนย์พัฒนาเด็กเล็ก อบต.</t>
  </si>
  <si>
    <t>ณ  วันที่   28  กุมภาพันธ์   2554</t>
  </si>
  <si>
    <t>เงินสด</t>
  </si>
  <si>
    <t>010</t>
  </si>
  <si>
    <t xml:space="preserve">     (  นางพัฒนา               เหมือนจิตต์ )                                         ( นายสนธยา               ภักดีกิจ )</t>
  </si>
  <si>
    <t>หมายเหตุ 1  ประกอบงบทดลอง  ณ  วันที่    28  กุมภาพันธ์  2554</t>
  </si>
  <si>
    <t xml:space="preserve"> 28  กุมภาพันธ์  2554</t>
  </si>
  <si>
    <t>หมายเหตุ 2  ประกอบงบทดลอง ณ วันที่    28  กุมภาพันธ์  2554</t>
  </si>
  <si>
    <t>ประจำเดือน    กุมภาพันธ์    2554</t>
  </si>
  <si>
    <t xml:space="preserve"> 28  กุมภาพันธ์     2554</t>
  </si>
  <si>
    <t>หมายเหตุ 2  ประกอบรายงาน รับ - จ่าย เงินสด  ณ  วันที่   28  กุมภาพันธ์     2554</t>
  </si>
  <si>
    <t>หมายเหตุ 3  ประกอบรายงาน รับ - จ่าย เงินสด  ณ  วันที่  28  กุมภาพันธ์     2554</t>
  </si>
  <si>
    <t>หมายเหตุ 4  ประกอบรายงาน รับ - จ่าย เงินสด  ณ  วันที่  28  กุมภาพันธ์     2554</t>
  </si>
  <si>
    <t>วันที่   28  กุมภาพันธ์  2554</t>
  </si>
  <si>
    <t>8.ค่าธรรมเนียมและคชจ.ในการแจ้งการขุดดินหรือถมดิน</t>
  </si>
  <si>
    <t>0151</t>
  </si>
  <si>
    <t>ประจำเดือน    มีนาคม   2554</t>
  </si>
  <si>
    <t>ณ  วันที่  31   มีนาคม   2554</t>
  </si>
  <si>
    <t xml:space="preserve">  31   มีนาคม   2554</t>
  </si>
  <si>
    <t>นักบริหารงานการคลัง                         ทราบ                           ปลัดองค์การบริหารส่วนตำบล</t>
  </si>
  <si>
    <t xml:space="preserve">           นักบริหารงานการคลัง                                     ทราบ               ปลัดองค์การบริหารส่วนตำบล</t>
  </si>
  <si>
    <t>เงินอุดหนุนเฉพาะกิจ-เงินเสริมสร้างสวัสดิการทางสังคมให้แก่คนพิการหรือทุพพลภาพ</t>
  </si>
  <si>
    <t>เงินอุดหนุนเฉพาะกิจ-ค่าใช้จ่ายในการสงเคราะห์เบี้ยยังชีพคนชราตามนโยบายเร่งด่วน</t>
  </si>
  <si>
    <t>ของรัฐบาล</t>
  </si>
  <si>
    <t>เงินอุดหนุนเฉพาะกิจ-เงินอุดหนุนสำหรับค่าวัศดุการศึกษาศูนย์พัฒนาเด็กเล็ก  อบต.</t>
  </si>
  <si>
    <t xml:space="preserve">           นักบริหารงานการคลัง                                                         ปลัดองค์การบริหารส่วนตำบล</t>
  </si>
  <si>
    <t xml:space="preserve">                                                 ทราบ</t>
  </si>
  <si>
    <t>หมายเหตุ 1  ประกอบงบทดลอง  ณ  วันที่    31  มีนาคม  2554</t>
  </si>
  <si>
    <t xml:space="preserve">         นักบริหารงานการคลัง                            ทราบ                        ปลัดองค์การบริหารส่วนตำบล</t>
  </si>
  <si>
    <t xml:space="preserve">       นักบริหารงานการคลัง                        ทราบ                       ปลัดองค์การบริหารส่วนตำบล</t>
  </si>
  <si>
    <t>เงินอุดหนุนเฉพาะกิจ-โครงการปรับสภาพแวดล้อมที่อยู่อาศัยให้แก่คนพิการ</t>
  </si>
  <si>
    <t>หมายเหตุ 2  ประกอบรายงาน รับ - จ่าย เงินสด  ณ  วันที่  31  มีนาคม    2554</t>
  </si>
  <si>
    <t>หมายเหตุ 3  ประกอบรายงาน รับ - จ่าย เงินสด  ณ  วันที่ 31 มีนาคม    2554</t>
  </si>
  <si>
    <t>หมายเหตุ 4  ประกอบรายงาน รับ - จ่าย เงินสด  ณ  วันที่ 31  มีนาคม     2554</t>
  </si>
  <si>
    <t>วันที่    31  มีนาคม  2554</t>
  </si>
  <si>
    <t>4.เงินอุดหนุนเฉพาะกิจ-โครงการปรับสภาพแวดล้อมที่อยู่อาศัยให้แก่คนพิการ</t>
  </si>
  <si>
    <t>5.เงินอุดหนุนเฉพาะกิจ-เงินอุดหนุนสำหรับค่าวัศดุการศึกษาศูนย์พัฒนาเด็กเล็ก  อบต</t>
  </si>
  <si>
    <t>ภาษี  หัก  หน้าฎีกา</t>
  </si>
  <si>
    <t>หมายเหตุ 2  ประกอบงบทดลอง ณ วันที่ 31  มีนาคม  2554</t>
  </si>
  <si>
    <t>เงินอุดหนุนเฉพาะกิจ-เงินอุดหนุนสำหรับค่าวัสดุการศึกษาศูนย์พัฒนาเด็กเล็ก อบต.</t>
  </si>
  <si>
    <t>เงินอุดหนุนเฉพาะกิจ-ค่าใช้จ่ายในการสงเคราะห์เบี้ยยังชีพคนชราตามนโยบายเร่งด่วนของรัฐบาล</t>
  </si>
  <si>
    <t>ณ  วันที่  31  กรกฎาคม   2554</t>
  </si>
  <si>
    <t>704</t>
  </si>
  <si>
    <t xml:space="preserve">  31   กรกฎาคม   2554</t>
  </si>
  <si>
    <t>หมายเหตุ 1  ประกอบงบทดลอง  ณ  วันที่    31  กรกฎาคม  2554</t>
  </si>
  <si>
    <t>หมายเหตุ 2  ประกอบงบทดลอง ณ วันที่ 31  กรกฎาคม  2554</t>
  </si>
  <si>
    <t>ประจำเดือน    กรกฎาคม   2554</t>
  </si>
  <si>
    <t>เงินรับฝาก - เงินอุดหนุนเพื่อสนับสนุนศูนย์พัฒนาครอบครัว (ศพด)</t>
  </si>
  <si>
    <t>909</t>
  </si>
  <si>
    <t>เงินรับฝาก - เงินอุดหนุนเพื่อสนับสนุนศูนย์พัฒนาครอบครัว (ศพค)</t>
  </si>
  <si>
    <t>ภาษี  หัก หน้าฎีกา</t>
  </si>
  <si>
    <t>หมายเหตุ 2  ประกอบรายงาน รับ - จ่าย เงินสด  ณ  วันที่  31  กรกฎาคม    2554</t>
  </si>
  <si>
    <t>หมายเหตุ 3  ประกอบรายงาน รับ - จ่าย เงินสด  ณ  วันที่ 31   กรกฎาคม    2554</t>
  </si>
  <si>
    <t>หมายเหตุ 4  ประกอบรายงาน รับ - จ่าย เงินสด  ณ  วันที่ 31    กรกฎาคม     2554</t>
  </si>
  <si>
    <t>1006</t>
  </si>
  <si>
    <t>วันที่    31  กรกฎาคม  2554</t>
  </si>
  <si>
    <t>ณ  วันที่  31  สิงหาคม   2554</t>
  </si>
  <si>
    <t>หมายเหตุ 1  ประกอบงบทดลอง  ณ  วันที่    31  สิงหาคม  2554</t>
  </si>
  <si>
    <t>หมายเหตุ 2  ประกอบงบทดลอง ณ วันที่ 31  สิงหาคม  2554</t>
  </si>
  <si>
    <t>ประจำเดือน   สิงหาคม   2554</t>
  </si>
  <si>
    <t>หมายเหตุ 2  ประกอบรายงาน รับ - จ่าย เงินสด  ณ  วันที่  31  สิงหาคม    2554</t>
  </si>
  <si>
    <t>หมายเหตุ 3  ประกอบรายงาน รับ - จ่าย เงินสด  ณ  วันที่ 31  สิงหาคม   2554</t>
  </si>
  <si>
    <t>หมายเหตุ 4  ประกอบรายงาน รับ - จ่าย เงินสด  ณ  วันที่ 31   สิงหาคม     2554</t>
  </si>
  <si>
    <t>วันที่    31  สิงหาคม  2554</t>
  </si>
  <si>
    <t xml:space="preserve">  31   สิงหาคม   2554</t>
  </si>
  <si>
    <t>ณ  วันที่  30  กันยายน   2554</t>
  </si>
  <si>
    <t>รายจ่ายค้างจ่าย  (หมายเหตุ 3)</t>
  </si>
  <si>
    <t xml:space="preserve">  30  กันยายน   2554</t>
  </si>
  <si>
    <t>หมายเหตุ 1  ประกอบงบทดลอง  ณ  วันที่    30  กันยายน  2554</t>
  </si>
  <si>
    <t>หมายเหตุ 2  ประกอบงบทดลอง ณ วันที่ 30  กันยายน  2554</t>
  </si>
  <si>
    <t>หมายเหตุ 3 ประกอบงบทดลอง ณ วันที่ 30  กันยายน  2554</t>
  </si>
  <si>
    <t>ประจำเดือน   กันยายน   2554</t>
  </si>
  <si>
    <t>รายจ่ายค้างจ่าย  ( หมายเหตุ 3 )</t>
  </si>
  <si>
    <t>รายจ่ายรอจ่าย   ( หมายเหตุ 4 )</t>
  </si>
  <si>
    <t>หมายเหตุ 2  ประกอบรายงาน รับ - จ่าย เงินสด  ณ  วันที่  30  กันยายน    2554</t>
  </si>
  <si>
    <t>หมายเหตุ 3  ประกอบรายงาน รับ - จ่าย เงินสด  ณ  วันที่  30  กันยายน    2554</t>
  </si>
  <si>
    <t>หมายเหตุ 4  ประกอบรายงาน รับ - จ่าย เงินสด  ณ  วันที่  30  กันยายน    2554</t>
  </si>
  <si>
    <t>หมายเหตุ 5  ประกอบรายงาน รับ - จ่าย เงินสด  ณ  วันที่  30  กันยายน    2554</t>
  </si>
  <si>
    <t>วันที่    30  กันยายน  2554</t>
  </si>
  <si>
    <t xml:space="preserve">     (  นางพัฒนา     เหมือนจิตต์ )                                                    ( นายสนธยา         ภักดีกิจ )</t>
  </si>
  <si>
    <t>รายจ่ายเพื่อให้ได้มาซึ่งบริการ - ค่าจ้างเหมายามเฝ้า อบต. ค้างจ่าย</t>
  </si>
  <si>
    <t>รายจ่ายเพื่อให้ได้มาซึ่งบริการ - ค่าจ้างเหมาแม่บ้าน อบต. ค้างจ่าย</t>
  </si>
  <si>
    <t>ค่าวัสดุเชื่อเพลิงและหล่อลื่น  ค้างจ่าย</t>
  </si>
  <si>
    <t>ค่าวัสดุงานบ้านงานครัว - ค่าอาหารกลางวันศูนย์พัฒนาเด็กเล็ก อบต.  ค้างจ่าย</t>
  </si>
  <si>
    <t>ค่าวัสดุงานบ้านงานครัว - นมโรงเรียน  ค้างจ่าย</t>
  </si>
  <si>
    <t>ค่าวัสดุงานบ้านงานครัว - นมโรงเรียนศูนย์พัฒนาเด็กเล็ก อบต.  ค้างจ่าย</t>
  </si>
  <si>
    <t>รายจ่ายเพื่อให้ได้มาซึ่งบริการ - ค่าจ้างเหมายามเฝ้า อบต.  ค้างจ่าย</t>
  </si>
  <si>
    <t>รายจ่ายเพื่อให้ได้มาซึ่งบริการ - ค่าจ้างเหมาแม่บ้าน อบต.   ค้างจ่าย</t>
  </si>
  <si>
    <t>ค่าวัสดุเชื่อเพลิงและหล่อลื่น   ค้างจ่าย</t>
  </si>
  <si>
    <t>ค่าวัสดุงานบ้านงานครัว - ค่าอาหารกลางวันศูนย์พัฒนาเด็กเล็ก อบต.   ค้างจ่าย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</si>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</sst>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</numFmts>
  <fonts count="10">
    <font>
      <sz val="10"/>
      <name val="Arial"/>
      <family val="0"/>
    </font>
    <font>
      <sz val="8"/>
      <name val="Arial"/>
      <family val="0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94" fontId="2" fillId="0" borderId="0" xfId="15" applyFont="1" applyAlignment="1">
      <alignment/>
    </xf>
    <xf numFmtId="0" fontId="3" fillId="0" borderId="0" xfId="0" applyFont="1" applyAlignment="1">
      <alignment/>
    </xf>
    <xf numFmtId="194" fontId="2" fillId="0" borderId="0" xfId="15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94" fontId="3" fillId="0" borderId="2" xfId="15" applyFont="1" applyBorder="1" applyAlignment="1">
      <alignment horizontal="center"/>
    </xf>
    <xf numFmtId="194" fontId="3" fillId="0" borderId="1" xfId="15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94" fontId="3" fillId="0" borderId="5" xfId="15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94" fontId="3" fillId="0" borderId="4" xfId="15" applyFont="1" applyBorder="1" applyAlignment="1">
      <alignment/>
    </xf>
    <xf numFmtId="194" fontId="3" fillId="0" borderId="1" xfId="15" applyFont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194" fontId="3" fillId="0" borderId="4" xfId="0" applyNumberFormat="1" applyFont="1" applyBorder="1" applyAlignment="1">
      <alignment/>
    </xf>
    <xf numFmtId="194" fontId="3" fillId="0" borderId="4" xfId="15" applyFont="1" applyBorder="1" applyAlignment="1">
      <alignment horizontal="center"/>
    </xf>
    <xf numFmtId="194" fontId="3" fillId="0" borderId="2" xfId="15" applyFont="1" applyBorder="1" applyAlignment="1">
      <alignment/>
    </xf>
    <xf numFmtId="194" fontId="3" fillId="0" borderId="2" xfId="0" applyNumberFormat="1" applyFont="1" applyBorder="1" applyAlignment="1">
      <alignment/>
    </xf>
    <xf numFmtId="194" fontId="5" fillId="0" borderId="4" xfId="15" applyFont="1" applyBorder="1" applyAlignment="1">
      <alignment/>
    </xf>
    <xf numFmtId="0" fontId="3" fillId="0" borderId="0" xfId="0" applyFont="1" applyAlignment="1">
      <alignment horizontal="center"/>
    </xf>
    <xf numFmtId="194" fontId="3" fillId="0" borderId="0" xfId="15" applyFont="1" applyBorder="1" applyAlignment="1">
      <alignment/>
    </xf>
    <xf numFmtId="19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94" fontId="3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194" fontId="3" fillId="0" borderId="4" xfId="0" applyNumberFormat="1" applyFont="1" applyBorder="1" applyAlignment="1">
      <alignment horizontal="center"/>
    </xf>
    <xf numFmtId="194" fontId="3" fillId="0" borderId="2" xfId="0" applyNumberFormat="1" applyFont="1" applyBorder="1" applyAlignment="1">
      <alignment horizontal="center"/>
    </xf>
    <xf numFmtId="194" fontId="3" fillId="0" borderId="8" xfId="0" applyNumberFormat="1" applyFont="1" applyBorder="1" applyAlignment="1">
      <alignment/>
    </xf>
    <xf numFmtId="194" fontId="3" fillId="0" borderId="0" xfId="15" applyFont="1" applyAlignment="1">
      <alignment horizontal="center"/>
    </xf>
    <xf numFmtId="194" fontId="3" fillId="0" borderId="8" xfId="15" applyFont="1" applyBorder="1" applyAlignment="1">
      <alignment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 indent="3"/>
    </xf>
    <xf numFmtId="43" fontId="3" fillId="0" borderId="0" xfId="0" applyNumberFormat="1" applyFont="1" applyAlignment="1">
      <alignment/>
    </xf>
    <xf numFmtId="194" fontId="3" fillId="0" borderId="0" xfId="15" applyFont="1" applyAlignment="1">
      <alignment/>
    </xf>
    <xf numFmtId="207" fontId="2" fillId="0" borderId="0" xfId="15" applyNumberFormat="1" applyFont="1" applyAlignment="1">
      <alignment/>
    </xf>
    <xf numFmtId="194" fontId="3" fillId="0" borderId="0" xfId="15" applyFont="1" applyAlignment="1">
      <alignment horizontal="left"/>
    </xf>
    <xf numFmtId="194" fontId="2" fillId="0" borderId="0" xfId="15" applyFont="1" applyAlignment="1">
      <alignment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3" fillId="0" borderId="9" xfId="0" applyFont="1" applyBorder="1" applyAlignment="1">
      <alignment/>
    </xf>
    <xf numFmtId="0" fontId="6" fillId="0" borderId="9" xfId="0" applyFont="1" applyBorder="1" applyAlignment="1">
      <alignment/>
    </xf>
    <xf numFmtId="231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94" fontId="3" fillId="0" borderId="0" xfId="15" applyFont="1" applyAlignment="1">
      <alignment horizontal="left"/>
    </xf>
    <xf numFmtId="194" fontId="2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31" fontId="3" fillId="0" borderId="0" xfId="0" applyNumberFormat="1" applyFont="1" applyAlignment="1">
      <alignment horizontal="center"/>
    </xf>
    <xf numFmtId="194" fontId="2" fillId="0" borderId="0" xfId="15" applyFont="1" applyAlignment="1">
      <alignment horizontal="right"/>
    </xf>
    <xf numFmtId="194" fontId="3" fillId="0" borderId="10" xfId="15" applyFont="1" applyBorder="1" applyAlignment="1">
      <alignment horizontal="center"/>
    </xf>
    <xf numFmtId="194" fontId="3" fillId="0" borderId="11" xfId="15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94" fontId="6" fillId="0" borderId="1" xfId="15" applyFont="1" applyBorder="1" applyAlignment="1">
      <alignment horizontal="right"/>
    </xf>
    <xf numFmtId="0" fontId="7" fillId="0" borderId="4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194" fontId="6" fillId="0" borderId="4" xfId="15" applyFont="1" applyBorder="1" applyAlignment="1">
      <alignment horizontal="right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94" fontId="6" fillId="2" borderId="8" xfId="15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4" fontId="6" fillId="0" borderId="0" xfId="15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194" fontId="6" fillId="3" borderId="14" xfId="15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/>
    </xf>
    <xf numFmtId="43" fontId="6" fillId="0" borderId="4" xfId="0" applyNumberFormat="1" applyFont="1" applyBorder="1" applyAlignment="1">
      <alignment horizontal="right"/>
    </xf>
    <xf numFmtId="194" fontId="6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right"/>
    </xf>
    <xf numFmtId="194" fontId="6" fillId="2" borderId="2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94" fontId="6" fillId="0" borderId="4" xfId="15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94" fontId="6" fillId="2" borderId="4" xfId="15" applyFont="1" applyFill="1" applyBorder="1" applyAlignment="1">
      <alignment horizontal="right"/>
    </xf>
    <xf numFmtId="43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194" fontId="3" fillId="0" borderId="4" xfId="15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 horizontal="left" indent="1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5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194" fontId="3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339"/>
  <sheetViews>
    <sheetView tabSelected="1" view="pageBreakPreview" zoomScaleSheetLayoutView="100" workbookViewId="0" topLeftCell="A325">
      <selection activeCell="A441" sqref="A441"/>
    </sheetView>
  </sheetViews>
  <sheetFormatPr defaultColWidth="9.140625" defaultRowHeight="18.75" customHeight="1"/>
  <cols>
    <col min="1" max="1" width="60.57421875" style="2" customWidth="1"/>
    <col min="2" max="2" width="6.421875" style="33" customWidth="1"/>
    <col min="3" max="3" width="15.57421875" style="42" customWidth="1"/>
    <col min="4" max="4" width="14.8515625" style="121" customWidth="1"/>
    <col min="5" max="5" width="10.8515625" style="2" bestFit="1" customWidth="1"/>
    <col min="6" max="6" width="11.140625" style="2" bestFit="1" customWidth="1"/>
    <col min="7" max="16384" width="9.140625" style="2" customWidth="1"/>
  </cols>
  <sheetData>
    <row r="1" spans="1:4" ht="18.75" customHeight="1">
      <c r="A1" s="53" t="s">
        <v>0</v>
      </c>
      <c r="B1" s="53"/>
      <c r="C1" s="53"/>
      <c r="D1" s="53"/>
    </row>
    <row r="2" spans="1:4" ht="18.75" customHeight="1">
      <c r="A2" s="53" t="s">
        <v>1</v>
      </c>
      <c r="B2" s="53"/>
      <c r="C2" s="53"/>
      <c r="D2" s="53"/>
    </row>
    <row r="3" spans="1:4" ht="18.75" customHeight="1">
      <c r="A3" s="53" t="s">
        <v>220</v>
      </c>
      <c r="B3" s="53"/>
      <c r="C3" s="53"/>
      <c r="D3" s="53"/>
    </row>
    <row r="4" spans="1:4" s="20" customFormat="1" ht="18.75" customHeight="1">
      <c r="A4" s="110" t="s">
        <v>2</v>
      </c>
      <c r="B4" s="111" t="s">
        <v>3</v>
      </c>
      <c r="C4" s="112" t="s">
        <v>4</v>
      </c>
      <c r="D4" s="113" t="s">
        <v>5</v>
      </c>
    </row>
    <row r="5" spans="1:4" s="20" customFormat="1" ht="18.75" customHeight="1">
      <c r="A5" s="44" t="s">
        <v>148</v>
      </c>
      <c r="B5" s="8" t="s">
        <v>155</v>
      </c>
      <c r="C5" s="114">
        <v>7163779.03</v>
      </c>
      <c r="D5" s="115"/>
    </row>
    <row r="6" spans="1:4" ht="18.75" customHeight="1">
      <c r="A6" s="44" t="s">
        <v>6</v>
      </c>
      <c r="B6" s="8" t="s">
        <v>21</v>
      </c>
      <c r="C6" s="114">
        <v>6388218.63</v>
      </c>
      <c r="D6" s="115"/>
    </row>
    <row r="7" spans="1:4" ht="18.75" customHeight="1">
      <c r="A7" s="44" t="s">
        <v>7</v>
      </c>
      <c r="B7" s="8" t="s">
        <v>21</v>
      </c>
      <c r="C7" s="114">
        <v>103249.13</v>
      </c>
      <c r="D7" s="116"/>
    </row>
    <row r="8" spans="1:4" ht="18.75" customHeight="1">
      <c r="A8" s="44" t="s">
        <v>8</v>
      </c>
      <c r="B8" s="8" t="s">
        <v>21</v>
      </c>
      <c r="C8" s="114">
        <v>753.87</v>
      </c>
      <c r="D8" s="116"/>
    </row>
    <row r="9" spans="1:4" ht="18.75" customHeight="1">
      <c r="A9" s="44" t="s">
        <v>46</v>
      </c>
      <c r="B9" s="8" t="s">
        <v>22</v>
      </c>
      <c r="C9" s="114">
        <v>7351170.36</v>
      </c>
      <c r="D9" s="116"/>
    </row>
    <row r="10" spans="1:4" ht="18.75" customHeight="1">
      <c r="A10" s="44" t="s">
        <v>68</v>
      </c>
      <c r="B10" s="8" t="s">
        <v>76</v>
      </c>
      <c r="C10" s="114">
        <v>140172</v>
      </c>
      <c r="D10" s="116"/>
    </row>
    <row r="11" spans="1:4" ht="18.75" customHeight="1">
      <c r="A11" s="44" t="s">
        <v>9</v>
      </c>
      <c r="B11" s="8" t="s">
        <v>139</v>
      </c>
      <c r="C11" s="114">
        <v>845200</v>
      </c>
      <c r="D11" s="116"/>
    </row>
    <row r="12" spans="1:4" ht="18.75" customHeight="1">
      <c r="A12" s="44" t="s">
        <v>10</v>
      </c>
      <c r="B12" s="8" t="s">
        <v>140</v>
      </c>
      <c r="C12" s="114">
        <v>39520</v>
      </c>
      <c r="D12" s="116"/>
    </row>
    <row r="13" spans="1:4" ht="18.75" customHeight="1">
      <c r="A13" s="44" t="s">
        <v>11</v>
      </c>
      <c r="B13" s="8" t="s">
        <v>141</v>
      </c>
      <c r="C13" s="114">
        <v>152372</v>
      </c>
      <c r="D13" s="116"/>
    </row>
    <row r="14" spans="1:4" ht="18.75" customHeight="1">
      <c r="A14" s="44" t="s">
        <v>12</v>
      </c>
      <c r="B14" s="8" t="s">
        <v>23</v>
      </c>
      <c r="C14" s="114">
        <v>564044</v>
      </c>
      <c r="D14" s="116"/>
    </row>
    <row r="15" spans="1:4" ht="18.75" customHeight="1">
      <c r="A15" s="44" t="s">
        <v>13</v>
      </c>
      <c r="B15" s="8" t="s">
        <v>24</v>
      </c>
      <c r="C15" s="114">
        <v>243913.07</v>
      </c>
      <c r="D15" s="116"/>
    </row>
    <row r="16" spans="1:4" ht="18.75" customHeight="1">
      <c r="A16" s="44" t="s">
        <v>14</v>
      </c>
      <c r="B16" s="8" t="s">
        <v>25</v>
      </c>
      <c r="C16" s="114">
        <v>75329</v>
      </c>
      <c r="D16" s="116"/>
    </row>
    <row r="17" spans="1:4" ht="18.75" customHeight="1">
      <c r="A17" s="44" t="s">
        <v>15</v>
      </c>
      <c r="B17" s="8" t="s">
        <v>26</v>
      </c>
      <c r="C17" s="114">
        <v>53880.46</v>
      </c>
      <c r="D17" s="116"/>
    </row>
    <row r="18" spans="1:4" ht="18.75" customHeight="1">
      <c r="A18" s="44" t="s">
        <v>72</v>
      </c>
      <c r="B18" s="8" t="s">
        <v>130</v>
      </c>
      <c r="C18" s="114">
        <v>711100</v>
      </c>
      <c r="D18" s="116"/>
    </row>
    <row r="19" spans="1:4" ht="18.75" customHeight="1">
      <c r="A19" s="44" t="s">
        <v>133</v>
      </c>
      <c r="B19" s="8" t="s">
        <v>134</v>
      </c>
      <c r="C19" s="114">
        <v>97000</v>
      </c>
      <c r="D19" s="116"/>
    </row>
    <row r="20" spans="1:4" ht="18.75" customHeight="1">
      <c r="A20" s="44" t="s">
        <v>136</v>
      </c>
      <c r="B20" s="8" t="s">
        <v>137</v>
      </c>
      <c r="C20" s="114">
        <v>443000</v>
      </c>
      <c r="D20" s="116"/>
    </row>
    <row r="21" spans="1:4" ht="18.75" customHeight="1">
      <c r="A21" s="44" t="s">
        <v>145</v>
      </c>
      <c r="B21" s="8" t="s">
        <v>30</v>
      </c>
      <c r="C21" s="114">
        <v>1014600</v>
      </c>
      <c r="D21" s="116"/>
    </row>
    <row r="22" spans="1:4" ht="18.75" customHeight="1">
      <c r="A22" s="44" t="s">
        <v>80</v>
      </c>
      <c r="B22" s="8" t="s">
        <v>81</v>
      </c>
      <c r="C22" s="114">
        <v>7600</v>
      </c>
      <c r="D22" s="116"/>
    </row>
    <row r="23" spans="1:4" ht="18.75" customHeight="1">
      <c r="A23" s="44" t="s">
        <v>236</v>
      </c>
      <c r="B23" s="8" t="s">
        <v>224</v>
      </c>
      <c r="C23" s="114"/>
      <c r="D23" s="116">
        <v>38523</v>
      </c>
    </row>
    <row r="24" spans="1:4" ht="18.75" customHeight="1">
      <c r="A24" s="44" t="s">
        <v>16</v>
      </c>
      <c r="B24" s="8" t="s">
        <v>27</v>
      </c>
      <c r="C24" s="114"/>
      <c r="D24" s="11">
        <v>9307170.46</v>
      </c>
    </row>
    <row r="25" spans="1:4" ht="18.75" customHeight="1">
      <c r="A25" s="44" t="s">
        <v>17</v>
      </c>
      <c r="B25" s="8" t="s">
        <v>28</v>
      </c>
      <c r="C25" s="114"/>
      <c r="D25" s="117">
        <v>7325851.74</v>
      </c>
    </row>
    <row r="26" spans="1:4" ht="18.75" customHeight="1">
      <c r="A26" s="44" t="s">
        <v>101</v>
      </c>
      <c r="B26" s="8" t="s">
        <v>29</v>
      </c>
      <c r="C26" s="114"/>
      <c r="D26" s="116">
        <f>445247.38+329136.73+1053.75+1593255.93+4151845.36+1100</f>
        <v>6521639.15</v>
      </c>
    </row>
    <row r="27" spans="1:4" ht="18.75" customHeight="1">
      <c r="A27" s="44" t="s">
        <v>19</v>
      </c>
      <c r="B27" s="8" t="s">
        <v>30</v>
      </c>
      <c r="C27" s="114"/>
      <c r="D27" s="116">
        <v>1117849.13</v>
      </c>
    </row>
    <row r="28" spans="1:4" ht="18.75" customHeight="1">
      <c r="A28" s="44" t="s">
        <v>154</v>
      </c>
      <c r="B28" s="8" t="s">
        <v>224</v>
      </c>
      <c r="C28" s="114"/>
      <c r="D28" s="116">
        <v>205000</v>
      </c>
    </row>
    <row r="29" spans="1:4" ht="18.75" customHeight="1">
      <c r="A29" s="44" t="s">
        <v>176</v>
      </c>
      <c r="B29" s="8"/>
      <c r="C29" s="114"/>
      <c r="D29" s="116"/>
    </row>
    <row r="30" spans="1:4" ht="18.75" customHeight="1">
      <c r="A30" s="44" t="s">
        <v>237</v>
      </c>
      <c r="B30" s="8" t="s">
        <v>224</v>
      </c>
      <c r="C30" s="114"/>
      <c r="D30" s="116">
        <v>739</v>
      </c>
    </row>
    <row r="31" spans="1:4" ht="18.75" customHeight="1">
      <c r="A31" s="44" t="s">
        <v>193</v>
      </c>
      <c r="B31" s="8" t="s">
        <v>224</v>
      </c>
      <c r="C31" s="114"/>
      <c r="D31" s="116">
        <v>496500</v>
      </c>
    </row>
    <row r="32" spans="1:4" ht="18.75" customHeight="1">
      <c r="A32" s="44" t="s">
        <v>194</v>
      </c>
      <c r="B32" s="8"/>
      <c r="C32" s="114"/>
      <c r="D32" s="116"/>
    </row>
    <row r="33" spans="1:4" ht="18.75" customHeight="1">
      <c r="A33" s="44" t="s">
        <v>20</v>
      </c>
      <c r="B33" s="8" t="s">
        <v>31</v>
      </c>
      <c r="C33" s="114"/>
      <c r="D33" s="116">
        <v>363764.07</v>
      </c>
    </row>
    <row r="34" spans="1:4" ht="18.75" customHeight="1">
      <c r="A34" s="44" t="s">
        <v>195</v>
      </c>
      <c r="B34" s="118" t="s">
        <v>82</v>
      </c>
      <c r="C34" s="119"/>
      <c r="D34" s="116">
        <v>17865</v>
      </c>
    </row>
    <row r="35" spans="3:4" ht="18.75" customHeight="1">
      <c r="C35" s="112">
        <f>SUM(C5:C34)</f>
        <v>25394901.55</v>
      </c>
      <c r="D35" s="120">
        <f>SUM(D7:D34)</f>
        <v>25394901.55</v>
      </c>
    </row>
    <row r="36" ht="18.75" customHeight="1">
      <c r="C36" s="49"/>
    </row>
    <row r="37" spans="1:4" ht="18.75" customHeight="1">
      <c r="A37" s="122" t="s">
        <v>38</v>
      </c>
      <c r="B37" s="122"/>
      <c r="C37" s="122"/>
      <c r="D37" s="122"/>
    </row>
    <row r="38" spans="1:4" ht="18.75" customHeight="1">
      <c r="A38" s="123" t="s">
        <v>256</v>
      </c>
      <c r="B38" s="123"/>
      <c r="C38" s="123"/>
      <c r="D38" s="123"/>
    </row>
    <row r="39" spans="1:4" ht="18.75" customHeight="1">
      <c r="A39" s="20"/>
      <c r="B39" s="20"/>
      <c r="C39" s="124"/>
      <c r="D39" s="24"/>
    </row>
    <row r="40" spans="1:4" ht="18.75" customHeight="1">
      <c r="A40" s="54" t="s">
        <v>36</v>
      </c>
      <c r="B40" s="54"/>
      <c r="C40" s="54"/>
      <c r="D40" s="54"/>
    </row>
    <row r="41" spans="1:4" ht="18.75" customHeight="1">
      <c r="A41" s="54" t="s">
        <v>37</v>
      </c>
      <c r="B41" s="54"/>
      <c r="C41" s="54"/>
      <c r="D41" s="54"/>
    </row>
    <row r="42" spans="1:4" ht="18.75" customHeight="1">
      <c r="A42" s="54" t="s">
        <v>221</v>
      </c>
      <c r="B42" s="54"/>
      <c r="C42" s="54"/>
      <c r="D42" s="54"/>
    </row>
    <row r="43" spans="1:4" ht="18.75" customHeight="1">
      <c r="A43" s="20"/>
      <c r="B43" s="20"/>
      <c r="C43" s="20"/>
      <c r="D43" s="20"/>
    </row>
    <row r="44" spans="1:4" ht="18.75" customHeight="1">
      <c r="A44" s="20"/>
      <c r="B44" s="20"/>
      <c r="C44" s="20"/>
      <c r="D44" s="20"/>
    </row>
    <row r="45" spans="1:4" ht="18.75" customHeight="1">
      <c r="A45" s="54" t="s">
        <v>222</v>
      </c>
      <c r="B45" s="54"/>
      <c r="C45" s="54"/>
      <c r="D45" s="54"/>
    </row>
    <row r="46" spans="1:4" ht="18.75" customHeight="1">
      <c r="A46" s="54" t="s">
        <v>39</v>
      </c>
      <c r="B46" s="54"/>
      <c r="C46" s="54"/>
      <c r="D46" s="54"/>
    </row>
    <row r="47" spans="1:4" ht="18.75" customHeight="1">
      <c r="A47" s="2" t="s">
        <v>40</v>
      </c>
      <c r="D47" s="121">
        <v>13164.93</v>
      </c>
    </row>
    <row r="48" spans="1:4" ht="18.75" customHeight="1">
      <c r="A48" s="2" t="s">
        <v>41</v>
      </c>
      <c r="D48" s="121">
        <v>347885</v>
      </c>
    </row>
    <row r="49" spans="1:4" ht="18.75" customHeight="1">
      <c r="A49" s="2" t="s">
        <v>42</v>
      </c>
      <c r="D49" s="121">
        <v>1233.7</v>
      </c>
    </row>
    <row r="50" spans="1:4" ht="18.75" customHeight="1">
      <c r="A50" s="2" t="s">
        <v>43</v>
      </c>
      <c r="D50" s="121">
        <v>1480.44</v>
      </c>
    </row>
    <row r="51" spans="1:4" ht="18.75" customHeight="1">
      <c r="A51" s="20" t="s">
        <v>44</v>
      </c>
      <c r="D51" s="50">
        <f>SUM(D47:D50)</f>
        <v>363764.07</v>
      </c>
    </row>
    <row r="60" spans="1:4" ht="18.75" customHeight="1">
      <c r="A60" s="54" t="s">
        <v>223</v>
      </c>
      <c r="B60" s="54"/>
      <c r="C60" s="54"/>
      <c r="D60" s="54"/>
    </row>
    <row r="61" spans="1:4" ht="18.75" customHeight="1">
      <c r="A61" s="54" t="s">
        <v>158</v>
      </c>
      <c r="B61" s="54"/>
      <c r="C61" s="54"/>
      <c r="D61" s="54"/>
    </row>
    <row r="62" spans="1:4" ht="18.75" customHeight="1">
      <c r="A62" s="2" t="s">
        <v>160</v>
      </c>
      <c r="B62" s="125" t="s">
        <v>162</v>
      </c>
      <c r="D62" s="49">
        <f>230000-214233</f>
        <v>15767</v>
      </c>
    </row>
    <row r="63" spans="1:4" ht="18.75" customHeight="1">
      <c r="A63" s="2" t="s">
        <v>161</v>
      </c>
      <c r="B63" s="125" t="s">
        <v>163</v>
      </c>
      <c r="D63" s="49">
        <f>190000-189930</f>
        <v>70</v>
      </c>
    </row>
    <row r="64" spans="1:4" ht="18.75" customHeight="1">
      <c r="A64" s="2" t="s">
        <v>159</v>
      </c>
      <c r="B64" s="125" t="s">
        <v>164</v>
      </c>
      <c r="D64" s="49">
        <f>120000-119291</f>
        <v>709</v>
      </c>
    </row>
    <row r="65" spans="1:4" ht="18.75" customHeight="1">
      <c r="A65" s="2" t="s">
        <v>159</v>
      </c>
      <c r="B65" s="126" t="s">
        <v>165</v>
      </c>
      <c r="C65" s="126"/>
      <c r="D65" s="49">
        <f>16000-14732</f>
        <v>1268</v>
      </c>
    </row>
    <row r="66" spans="1:4" ht="18.75" customHeight="1">
      <c r="A66" s="2" t="s">
        <v>159</v>
      </c>
      <c r="B66" s="126" t="s">
        <v>166</v>
      </c>
      <c r="C66" s="126"/>
      <c r="D66" s="49">
        <f>60942-60891</f>
        <v>51</v>
      </c>
    </row>
    <row r="67" spans="1:4" ht="18.75" customHeight="1">
      <c r="A67" s="20" t="s">
        <v>44</v>
      </c>
      <c r="D67" s="50">
        <f>SUM(D62:D66)</f>
        <v>17865</v>
      </c>
    </row>
    <row r="86" ht="18" customHeight="1"/>
    <row r="87" ht="18" customHeight="1"/>
    <row r="88" ht="18" customHeight="1"/>
    <row r="89" spans="1:4" ht="18.75" customHeight="1">
      <c r="A89" s="53" t="s">
        <v>0</v>
      </c>
      <c r="B89" s="53"/>
      <c r="C89" s="53"/>
      <c r="D89" s="53"/>
    </row>
    <row r="90" spans="1:4" ht="18.75" customHeight="1">
      <c r="A90" s="53" t="s">
        <v>1</v>
      </c>
      <c r="B90" s="53"/>
      <c r="C90" s="53"/>
      <c r="D90" s="53"/>
    </row>
    <row r="91" spans="1:4" ht="18.75" customHeight="1">
      <c r="A91" s="127" t="s">
        <v>238</v>
      </c>
      <c r="B91" s="127"/>
      <c r="C91" s="127"/>
      <c r="D91" s="127"/>
    </row>
    <row r="92" spans="1:4" ht="18.75" customHeight="1">
      <c r="A92" s="110" t="s">
        <v>2</v>
      </c>
      <c r="B92" s="111" t="s">
        <v>3</v>
      </c>
      <c r="C92" s="112" t="s">
        <v>4</v>
      </c>
      <c r="D92" s="113" t="s">
        <v>5</v>
      </c>
    </row>
    <row r="93" spans="1:4" ht="18.75" customHeight="1">
      <c r="A93" s="128" t="s">
        <v>239</v>
      </c>
      <c r="B93" s="8" t="s">
        <v>240</v>
      </c>
      <c r="C93" s="114">
        <v>436</v>
      </c>
      <c r="D93" s="115"/>
    </row>
    <row r="94" spans="1:4" ht="18.75" customHeight="1">
      <c r="A94" s="44" t="s">
        <v>148</v>
      </c>
      <c r="B94" s="8" t="s">
        <v>155</v>
      </c>
      <c r="C94" s="114">
        <v>11739760.41</v>
      </c>
      <c r="D94" s="115"/>
    </row>
    <row r="95" spans="1:4" ht="18.75" customHeight="1">
      <c r="A95" s="44" t="s">
        <v>6</v>
      </c>
      <c r="B95" s="8" t="s">
        <v>21</v>
      </c>
      <c r="C95" s="114">
        <v>4592601.65</v>
      </c>
      <c r="D95" s="115"/>
    </row>
    <row r="96" spans="1:5" ht="18.75" customHeight="1">
      <c r="A96" s="44" t="s">
        <v>7</v>
      </c>
      <c r="B96" s="8" t="s">
        <v>21</v>
      </c>
      <c r="C96" s="114">
        <v>145249.13</v>
      </c>
      <c r="D96" s="116"/>
      <c r="E96" s="34"/>
    </row>
    <row r="97" spans="1:4" ht="18.75" customHeight="1">
      <c r="A97" s="44" t="s">
        <v>8</v>
      </c>
      <c r="B97" s="8" t="s">
        <v>21</v>
      </c>
      <c r="C97" s="114">
        <v>753.87</v>
      </c>
      <c r="D97" s="116"/>
    </row>
    <row r="98" spans="1:4" ht="18.75" customHeight="1">
      <c r="A98" s="44" t="s">
        <v>46</v>
      </c>
      <c r="B98" s="8" t="s">
        <v>22</v>
      </c>
      <c r="C98" s="114">
        <v>7351170.36</v>
      </c>
      <c r="D98" s="116"/>
    </row>
    <row r="99" spans="1:4" ht="18.75" customHeight="1">
      <c r="A99" s="44" t="s">
        <v>68</v>
      </c>
      <c r="B99" s="8" t="s">
        <v>76</v>
      </c>
      <c r="C99" s="114">
        <v>222221</v>
      </c>
      <c r="D99" s="116"/>
    </row>
    <row r="100" spans="1:4" ht="18.75" customHeight="1">
      <c r="A100" s="44" t="s">
        <v>9</v>
      </c>
      <c r="B100" s="8" t="s">
        <v>139</v>
      </c>
      <c r="C100" s="114">
        <v>1095340</v>
      </c>
      <c r="D100" s="116"/>
    </row>
    <row r="101" spans="1:4" ht="18.75" customHeight="1">
      <c r="A101" s="44" t="s">
        <v>10</v>
      </c>
      <c r="B101" s="8" t="s">
        <v>140</v>
      </c>
      <c r="C101" s="114">
        <v>49400</v>
      </c>
      <c r="D101" s="116"/>
    </row>
    <row r="102" spans="1:4" ht="18.75" customHeight="1">
      <c r="A102" s="44" t="s">
        <v>11</v>
      </c>
      <c r="B102" s="8" t="s">
        <v>141</v>
      </c>
      <c r="C102" s="114">
        <v>196992</v>
      </c>
      <c r="D102" s="116"/>
    </row>
    <row r="103" spans="1:4" ht="18.75" customHeight="1">
      <c r="A103" s="44" t="s">
        <v>12</v>
      </c>
      <c r="B103" s="8" t="s">
        <v>23</v>
      </c>
      <c r="C103" s="114">
        <v>790579</v>
      </c>
      <c r="D103" s="116"/>
    </row>
    <row r="104" spans="1:4" ht="18.75" customHeight="1">
      <c r="A104" s="44" t="s">
        <v>13</v>
      </c>
      <c r="B104" s="8" t="s">
        <v>24</v>
      </c>
      <c r="C104" s="114">
        <v>300511.07</v>
      </c>
      <c r="D104" s="116"/>
    </row>
    <row r="105" spans="1:4" ht="18.75" customHeight="1">
      <c r="A105" s="44" t="s">
        <v>14</v>
      </c>
      <c r="B105" s="8" t="s">
        <v>25</v>
      </c>
      <c r="C105" s="114">
        <v>419210.88</v>
      </c>
      <c r="D105" s="116"/>
    </row>
    <row r="106" spans="1:4" ht="18.75" customHeight="1">
      <c r="A106" s="44" t="s">
        <v>15</v>
      </c>
      <c r="B106" s="8" t="s">
        <v>26</v>
      </c>
      <c r="C106" s="114">
        <v>66386</v>
      </c>
      <c r="D106" s="116"/>
    </row>
    <row r="107" spans="1:4" ht="18.75" customHeight="1">
      <c r="A107" s="44" t="s">
        <v>72</v>
      </c>
      <c r="B107" s="8" t="s">
        <v>130</v>
      </c>
      <c r="C107" s="114">
        <v>721100</v>
      </c>
      <c r="D107" s="116"/>
    </row>
    <row r="108" spans="1:4" ht="18.75" customHeight="1">
      <c r="A108" s="44" t="s">
        <v>131</v>
      </c>
      <c r="B108" s="8" t="s">
        <v>132</v>
      </c>
      <c r="C108" s="114">
        <v>20600</v>
      </c>
      <c r="D108" s="116"/>
    </row>
    <row r="109" spans="1:4" ht="18.75" customHeight="1">
      <c r="A109" s="44" t="s">
        <v>133</v>
      </c>
      <c r="B109" s="8" t="s">
        <v>134</v>
      </c>
      <c r="C109" s="114">
        <v>741500</v>
      </c>
      <c r="D109" s="116"/>
    </row>
    <row r="110" spans="1:4" ht="18.75" customHeight="1">
      <c r="A110" s="44" t="s">
        <v>136</v>
      </c>
      <c r="B110" s="8" t="s">
        <v>137</v>
      </c>
      <c r="C110" s="114">
        <v>553000</v>
      </c>
      <c r="D110" s="116"/>
    </row>
    <row r="111" spans="1:4" ht="18.75" customHeight="1">
      <c r="A111" s="44" t="s">
        <v>145</v>
      </c>
      <c r="B111" s="8" t="s">
        <v>30</v>
      </c>
      <c r="C111" s="114">
        <v>972600</v>
      </c>
      <c r="D111" s="116"/>
    </row>
    <row r="112" spans="1:4" ht="18.75" customHeight="1">
      <c r="A112" s="44" t="s">
        <v>80</v>
      </c>
      <c r="B112" s="8" t="s">
        <v>81</v>
      </c>
      <c r="C112" s="114">
        <v>5000</v>
      </c>
      <c r="D112" s="116"/>
    </row>
    <row r="113" spans="1:4" ht="18.75" customHeight="1">
      <c r="A113" s="44" t="s">
        <v>236</v>
      </c>
      <c r="B113" s="8" t="s">
        <v>224</v>
      </c>
      <c r="C113" s="114"/>
      <c r="D113" s="116">
        <v>38523</v>
      </c>
    </row>
    <row r="114" spans="1:4" ht="18.75" customHeight="1">
      <c r="A114" s="44" t="s">
        <v>16</v>
      </c>
      <c r="B114" s="8" t="s">
        <v>27</v>
      </c>
      <c r="C114" s="114"/>
      <c r="D114" s="11">
        <v>9307170.46</v>
      </c>
    </row>
    <row r="115" spans="1:4" ht="18.75" customHeight="1">
      <c r="A115" s="44" t="s">
        <v>17</v>
      </c>
      <c r="B115" s="8" t="s">
        <v>28</v>
      </c>
      <c r="C115" s="114"/>
      <c r="D115" s="117">
        <v>7325851.74</v>
      </c>
    </row>
    <row r="116" spans="1:4" ht="18.75" customHeight="1">
      <c r="A116" s="44" t="s">
        <v>101</v>
      </c>
      <c r="B116" s="8" t="s">
        <v>29</v>
      </c>
      <c r="C116" s="114"/>
      <c r="D116" s="116">
        <v>11455862.84</v>
      </c>
    </row>
    <row r="117" spans="1:4" ht="18.75" customHeight="1">
      <c r="A117" s="44" t="s">
        <v>19</v>
      </c>
      <c r="B117" s="8" t="s">
        <v>30</v>
      </c>
      <c r="C117" s="114"/>
      <c r="D117" s="116">
        <v>1117849.13</v>
      </c>
    </row>
    <row r="118" spans="1:4" ht="18.75" customHeight="1">
      <c r="A118" s="44" t="s">
        <v>154</v>
      </c>
      <c r="B118" s="8" t="s">
        <v>224</v>
      </c>
      <c r="C118" s="114"/>
      <c r="D118" s="116">
        <v>137000</v>
      </c>
    </row>
    <row r="119" spans="1:4" ht="18.75" customHeight="1">
      <c r="A119" s="44" t="s">
        <v>176</v>
      </c>
      <c r="B119" s="8"/>
      <c r="C119" s="114"/>
      <c r="D119" s="116"/>
    </row>
    <row r="120" spans="1:247" s="129" customFormat="1" ht="18.75" customHeight="1">
      <c r="A120" s="44" t="s">
        <v>237</v>
      </c>
      <c r="B120" s="8" t="s">
        <v>224</v>
      </c>
      <c r="C120" s="114"/>
      <c r="D120" s="116">
        <v>739</v>
      </c>
      <c r="E120" s="23"/>
      <c r="F120" s="121"/>
      <c r="G120" s="121"/>
      <c r="I120" s="23"/>
      <c r="J120" s="121"/>
      <c r="K120" s="121"/>
      <c r="M120" s="23"/>
      <c r="N120" s="121"/>
      <c r="O120" s="121"/>
      <c r="Q120" s="23"/>
      <c r="R120" s="121"/>
      <c r="S120" s="121"/>
      <c r="U120" s="23"/>
      <c r="V120" s="121"/>
      <c r="W120" s="121"/>
      <c r="Y120" s="23"/>
      <c r="Z120" s="121"/>
      <c r="AA120" s="121"/>
      <c r="AC120" s="23"/>
      <c r="AD120" s="121"/>
      <c r="AE120" s="121"/>
      <c r="AG120" s="23"/>
      <c r="AH120" s="121"/>
      <c r="AI120" s="121"/>
      <c r="AK120" s="23"/>
      <c r="AL120" s="121"/>
      <c r="AM120" s="121"/>
      <c r="AO120" s="23"/>
      <c r="AP120" s="121"/>
      <c r="AQ120" s="121"/>
      <c r="AS120" s="23"/>
      <c r="AT120" s="121"/>
      <c r="AU120" s="121"/>
      <c r="AW120" s="23"/>
      <c r="AX120" s="121"/>
      <c r="AY120" s="121"/>
      <c r="BA120" s="23"/>
      <c r="BB120" s="121"/>
      <c r="BC120" s="121"/>
      <c r="BE120" s="23"/>
      <c r="BF120" s="121"/>
      <c r="BG120" s="121"/>
      <c r="BI120" s="23"/>
      <c r="BJ120" s="121"/>
      <c r="BK120" s="121"/>
      <c r="BM120" s="23"/>
      <c r="BN120" s="121"/>
      <c r="BO120" s="121"/>
      <c r="BQ120" s="23"/>
      <c r="BR120" s="121"/>
      <c r="BS120" s="121"/>
      <c r="BU120" s="23"/>
      <c r="BV120" s="121"/>
      <c r="BW120" s="121"/>
      <c r="BY120" s="23"/>
      <c r="BZ120" s="121"/>
      <c r="CA120" s="121"/>
      <c r="CC120" s="23"/>
      <c r="CD120" s="121"/>
      <c r="CE120" s="121"/>
      <c r="CG120" s="23"/>
      <c r="CH120" s="121"/>
      <c r="CI120" s="121"/>
      <c r="CK120" s="23"/>
      <c r="CL120" s="121"/>
      <c r="CM120" s="121"/>
      <c r="CO120" s="23"/>
      <c r="CP120" s="121"/>
      <c r="CQ120" s="121"/>
      <c r="CS120" s="23"/>
      <c r="CT120" s="121"/>
      <c r="CU120" s="121"/>
      <c r="CW120" s="23"/>
      <c r="CX120" s="121"/>
      <c r="CY120" s="121"/>
      <c r="DA120" s="23"/>
      <c r="DB120" s="121"/>
      <c r="DC120" s="121"/>
      <c r="DE120" s="23"/>
      <c r="DF120" s="121"/>
      <c r="DG120" s="121"/>
      <c r="DI120" s="23"/>
      <c r="DJ120" s="121"/>
      <c r="DK120" s="121"/>
      <c r="DM120" s="23"/>
      <c r="DN120" s="121"/>
      <c r="DO120" s="121"/>
      <c r="DQ120" s="23"/>
      <c r="DR120" s="121"/>
      <c r="DS120" s="121"/>
      <c r="DU120" s="23"/>
      <c r="DV120" s="121"/>
      <c r="DW120" s="121"/>
      <c r="DY120" s="23"/>
      <c r="DZ120" s="121"/>
      <c r="EA120" s="121"/>
      <c r="EC120" s="23"/>
      <c r="ED120" s="121"/>
      <c r="EE120" s="121"/>
      <c r="EG120" s="23"/>
      <c r="EH120" s="121"/>
      <c r="EI120" s="121"/>
      <c r="EK120" s="23"/>
      <c r="EL120" s="121"/>
      <c r="EM120" s="121"/>
      <c r="EO120" s="23"/>
      <c r="EP120" s="121"/>
      <c r="EQ120" s="121"/>
      <c r="ES120" s="23"/>
      <c r="ET120" s="121"/>
      <c r="EU120" s="121"/>
      <c r="EW120" s="23"/>
      <c r="EX120" s="121"/>
      <c r="EY120" s="121"/>
      <c r="FA120" s="23"/>
      <c r="FB120" s="121"/>
      <c r="FC120" s="121"/>
      <c r="FE120" s="23"/>
      <c r="FF120" s="121"/>
      <c r="FG120" s="121"/>
      <c r="FI120" s="23"/>
      <c r="FJ120" s="121"/>
      <c r="FK120" s="121"/>
      <c r="FM120" s="23"/>
      <c r="FN120" s="121"/>
      <c r="FO120" s="121"/>
      <c r="FQ120" s="23"/>
      <c r="FR120" s="121"/>
      <c r="FS120" s="121"/>
      <c r="FU120" s="23"/>
      <c r="FV120" s="121"/>
      <c r="FW120" s="121"/>
      <c r="FY120" s="23"/>
      <c r="FZ120" s="121"/>
      <c r="GA120" s="121"/>
      <c r="GC120" s="23"/>
      <c r="GD120" s="121"/>
      <c r="GE120" s="121"/>
      <c r="GG120" s="23"/>
      <c r="GH120" s="121"/>
      <c r="GI120" s="121"/>
      <c r="GK120" s="23"/>
      <c r="GL120" s="121"/>
      <c r="GM120" s="121"/>
      <c r="GO120" s="23"/>
      <c r="GP120" s="121"/>
      <c r="GQ120" s="121"/>
      <c r="GS120" s="23"/>
      <c r="GT120" s="121"/>
      <c r="GU120" s="121"/>
      <c r="GW120" s="23"/>
      <c r="GX120" s="121"/>
      <c r="GY120" s="121"/>
      <c r="HA120" s="23"/>
      <c r="HB120" s="121"/>
      <c r="HC120" s="121"/>
      <c r="HE120" s="23"/>
      <c r="HF120" s="121"/>
      <c r="HG120" s="121"/>
      <c r="HI120" s="23"/>
      <c r="HJ120" s="121"/>
      <c r="HK120" s="121"/>
      <c r="HM120" s="23"/>
      <c r="HN120" s="121"/>
      <c r="HO120" s="121"/>
      <c r="HQ120" s="23"/>
      <c r="HR120" s="121"/>
      <c r="HS120" s="121"/>
      <c r="HU120" s="23"/>
      <c r="HV120" s="121"/>
      <c r="HW120" s="121"/>
      <c r="HY120" s="23"/>
      <c r="HZ120" s="121"/>
      <c r="IA120" s="121"/>
      <c r="IC120" s="23"/>
      <c r="ID120" s="121"/>
      <c r="IE120" s="121"/>
      <c r="IG120" s="23"/>
      <c r="IH120" s="121"/>
      <c r="II120" s="121"/>
      <c r="IK120" s="23"/>
      <c r="IL120" s="121"/>
      <c r="IM120" s="121"/>
    </row>
    <row r="121" spans="1:4" ht="18.75" customHeight="1">
      <c r="A121" s="44" t="s">
        <v>193</v>
      </c>
      <c r="B121" s="8" t="s">
        <v>224</v>
      </c>
      <c r="C121" s="114"/>
      <c r="D121" s="116">
        <v>236000</v>
      </c>
    </row>
    <row r="122" spans="1:4" ht="18.75" customHeight="1">
      <c r="A122" s="44" t="s">
        <v>194</v>
      </c>
      <c r="B122" s="8"/>
      <c r="C122" s="114"/>
      <c r="D122" s="116"/>
    </row>
    <row r="123" spans="1:4" ht="18.75" customHeight="1">
      <c r="A123" s="44" t="s">
        <v>20</v>
      </c>
      <c r="B123" s="8" t="s">
        <v>31</v>
      </c>
      <c r="C123" s="114"/>
      <c r="D123" s="116">
        <v>347550.2</v>
      </c>
    </row>
    <row r="124" spans="1:4" ht="18.75" customHeight="1">
      <c r="A124" s="128" t="s">
        <v>195</v>
      </c>
      <c r="B124" s="118" t="s">
        <v>82</v>
      </c>
      <c r="C124" s="119"/>
      <c r="D124" s="116">
        <v>17865</v>
      </c>
    </row>
    <row r="125" spans="3:4" ht="18.75" customHeight="1">
      <c r="C125" s="112">
        <f>SUM(C93:C124)</f>
        <v>29984411.37</v>
      </c>
      <c r="D125" s="120">
        <f>SUM(D96:D124)</f>
        <v>29984411.369999997</v>
      </c>
    </row>
    <row r="126" ht="18.75" customHeight="1">
      <c r="C126" s="49"/>
    </row>
    <row r="127" spans="1:4" ht="18.75" customHeight="1">
      <c r="A127" s="130" t="s">
        <v>241</v>
      </c>
      <c r="B127" s="130"/>
      <c r="C127" s="130"/>
      <c r="D127" s="130"/>
    </row>
    <row r="128" spans="1:4" ht="18.75" customHeight="1">
      <c r="A128" s="130" t="s">
        <v>257</v>
      </c>
      <c r="B128" s="130"/>
      <c r="C128" s="130"/>
      <c r="D128" s="130"/>
    </row>
    <row r="129" spans="1:4" ht="18.75" customHeight="1">
      <c r="A129" s="131"/>
      <c r="B129" s="131"/>
      <c r="C129" s="124"/>
      <c r="D129" s="131"/>
    </row>
    <row r="130" spans="1:4" ht="18.75" customHeight="1">
      <c r="A130" s="54" t="s">
        <v>36</v>
      </c>
      <c r="B130" s="54"/>
      <c r="C130" s="54"/>
      <c r="D130" s="54"/>
    </row>
    <row r="131" spans="1:4" ht="18.75" customHeight="1">
      <c r="A131" s="54" t="s">
        <v>37</v>
      </c>
      <c r="B131" s="54"/>
      <c r="C131" s="54"/>
      <c r="D131" s="54"/>
    </row>
    <row r="132" spans="1:4" ht="18.75" customHeight="1">
      <c r="A132" s="54" t="s">
        <v>243</v>
      </c>
      <c r="B132" s="54"/>
      <c r="C132" s="54"/>
      <c r="D132" s="54"/>
    </row>
    <row r="133" spans="1:4" ht="18.75" customHeight="1">
      <c r="A133" s="20"/>
      <c r="B133" s="20"/>
      <c r="C133" s="20"/>
      <c r="D133" s="20"/>
    </row>
    <row r="134" spans="1:4" ht="18.75" customHeight="1">
      <c r="A134" s="54" t="s">
        <v>242</v>
      </c>
      <c r="B134" s="54"/>
      <c r="C134" s="54"/>
      <c r="D134" s="54"/>
    </row>
    <row r="135" spans="1:4" ht="18.75" customHeight="1">
      <c r="A135" s="54" t="s">
        <v>39</v>
      </c>
      <c r="B135" s="54"/>
      <c r="C135" s="54"/>
      <c r="D135" s="54"/>
    </row>
    <row r="136" spans="1:4" ht="18.75" customHeight="1">
      <c r="A136" s="2" t="s">
        <v>40</v>
      </c>
      <c r="D136" s="121">
        <v>8405.89</v>
      </c>
    </row>
    <row r="137" spans="1:4" ht="18.75" customHeight="1">
      <c r="A137" s="2" t="s">
        <v>41</v>
      </c>
      <c r="D137" s="121">
        <v>334120</v>
      </c>
    </row>
    <row r="138" spans="1:4" ht="18.75" customHeight="1">
      <c r="A138" s="2" t="s">
        <v>42</v>
      </c>
      <c r="D138" s="121">
        <v>1610.85</v>
      </c>
    </row>
    <row r="139" spans="1:4" ht="18.75" customHeight="1">
      <c r="A139" s="2" t="s">
        <v>43</v>
      </c>
      <c r="D139" s="121">
        <v>3413.46</v>
      </c>
    </row>
    <row r="140" spans="1:4" ht="18.75" customHeight="1">
      <c r="A140" s="20" t="s">
        <v>44</v>
      </c>
      <c r="D140" s="50">
        <f>SUM(D136:D139)</f>
        <v>347550.2</v>
      </c>
    </row>
    <row r="149" spans="1:4" ht="18.75" customHeight="1">
      <c r="A149" s="54" t="s">
        <v>244</v>
      </c>
      <c r="B149" s="54"/>
      <c r="C149" s="54"/>
      <c r="D149" s="54"/>
    </row>
    <row r="150" spans="1:4" ht="18.75" customHeight="1">
      <c r="A150" s="54" t="s">
        <v>158</v>
      </c>
      <c r="B150" s="54"/>
      <c r="C150" s="54"/>
      <c r="D150" s="54"/>
    </row>
    <row r="151" spans="1:4" ht="18.75" customHeight="1">
      <c r="A151" s="2" t="s">
        <v>160</v>
      </c>
      <c r="B151" s="125" t="s">
        <v>162</v>
      </c>
      <c r="D151" s="49">
        <f>230000-214233</f>
        <v>15767</v>
      </c>
    </row>
    <row r="152" spans="1:4" ht="18.75" customHeight="1">
      <c r="A152" s="2" t="s">
        <v>161</v>
      </c>
      <c r="B152" s="125" t="s">
        <v>163</v>
      </c>
      <c r="D152" s="49">
        <f>190000-189930</f>
        <v>70</v>
      </c>
    </row>
    <row r="153" spans="1:4" ht="18.75" customHeight="1">
      <c r="A153" s="2" t="s">
        <v>159</v>
      </c>
      <c r="B153" s="125" t="s">
        <v>164</v>
      </c>
      <c r="D153" s="49">
        <f>120000-119291</f>
        <v>709</v>
      </c>
    </row>
    <row r="154" spans="1:4" ht="18.75" customHeight="1">
      <c r="A154" s="2" t="s">
        <v>159</v>
      </c>
      <c r="B154" s="126" t="s">
        <v>165</v>
      </c>
      <c r="C154" s="126"/>
      <c r="D154" s="49">
        <f>16000-14732</f>
        <v>1268</v>
      </c>
    </row>
    <row r="155" spans="1:4" ht="18.75" customHeight="1">
      <c r="A155" s="2" t="s">
        <v>159</v>
      </c>
      <c r="B155" s="126" t="s">
        <v>166</v>
      </c>
      <c r="C155" s="126"/>
      <c r="D155" s="49">
        <f>60942-60891</f>
        <v>51</v>
      </c>
    </row>
    <row r="156" spans="1:4" ht="18.75" customHeight="1">
      <c r="A156" s="20" t="s">
        <v>44</v>
      </c>
      <c r="D156" s="50">
        <f>SUM(D151:D155)</f>
        <v>17865</v>
      </c>
    </row>
    <row r="157" spans="1:4" ht="18.75" customHeight="1">
      <c r="A157" s="20"/>
      <c r="D157" s="50"/>
    </row>
    <row r="158" spans="1:4" ht="18.75" customHeight="1">
      <c r="A158" s="20"/>
      <c r="D158" s="50"/>
    </row>
    <row r="159" spans="1:4" ht="18.75" customHeight="1">
      <c r="A159" s="20"/>
      <c r="D159" s="50"/>
    </row>
    <row r="160" spans="1:4" ht="18.75" customHeight="1">
      <c r="A160" s="20"/>
      <c r="D160" s="50"/>
    </row>
    <row r="161" spans="1:4" ht="18.75" customHeight="1">
      <c r="A161" s="20"/>
      <c r="D161" s="50"/>
    </row>
    <row r="162" spans="1:4" ht="18.75" customHeight="1">
      <c r="A162" s="20"/>
      <c r="D162" s="50"/>
    </row>
    <row r="163" spans="1:4" ht="18.75" customHeight="1">
      <c r="A163" s="20"/>
      <c r="D163" s="50"/>
    </row>
    <row r="164" spans="1:4" ht="18.75" customHeight="1">
      <c r="A164" s="20"/>
      <c r="D164" s="50"/>
    </row>
    <row r="165" spans="1:4" ht="18.75" customHeight="1">
      <c r="A165" s="20"/>
      <c r="D165" s="50"/>
    </row>
    <row r="166" spans="1:4" ht="18.75" customHeight="1">
      <c r="A166" s="20"/>
      <c r="D166" s="50"/>
    </row>
    <row r="167" spans="1:4" ht="18.75" customHeight="1">
      <c r="A167" s="20"/>
      <c r="D167" s="50"/>
    </row>
    <row r="168" spans="1:4" ht="18.75" customHeight="1">
      <c r="A168" s="20"/>
      <c r="D168" s="50"/>
    </row>
    <row r="169" spans="1:4" ht="18.75" customHeight="1">
      <c r="A169" s="20"/>
      <c r="D169" s="50"/>
    </row>
    <row r="170" spans="1:4" ht="18.75" customHeight="1">
      <c r="A170" s="20"/>
      <c r="D170" s="50"/>
    </row>
    <row r="171" spans="1:4" ht="18.75" customHeight="1">
      <c r="A171" s="20"/>
      <c r="D171" s="50"/>
    </row>
    <row r="172" spans="1:4" ht="18.75" customHeight="1">
      <c r="A172" s="20"/>
      <c r="D172" s="50"/>
    </row>
    <row r="173" spans="1:4" ht="18.75" customHeight="1">
      <c r="A173" s="20"/>
      <c r="D173" s="50"/>
    </row>
    <row r="174" spans="1:4" ht="18.75" customHeight="1">
      <c r="A174" s="20"/>
      <c r="D174" s="50"/>
    </row>
    <row r="175" spans="1:4" ht="18.75" customHeight="1">
      <c r="A175" s="20"/>
      <c r="D175" s="50"/>
    </row>
    <row r="176" spans="1:4" ht="18.75" customHeight="1">
      <c r="A176" s="20"/>
      <c r="D176" s="50"/>
    </row>
    <row r="177" spans="1:4" ht="18.75" customHeight="1">
      <c r="A177" s="20"/>
      <c r="D177" s="50"/>
    </row>
    <row r="178" spans="1:4" ht="18" customHeight="1">
      <c r="A178" s="53" t="s">
        <v>0</v>
      </c>
      <c r="B178" s="53"/>
      <c r="C178" s="53"/>
      <c r="D178" s="53"/>
    </row>
    <row r="179" spans="1:4" ht="18" customHeight="1">
      <c r="A179" s="53" t="s">
        <v>1</v>
      </c>
      <c r="B179" s="53"/>
      <c r="C179" s="53"/>
      <c r="D179" s="53"/>
    </row>
    <row r="180" spans="1:4" ht="18" customHeight="1">
      <c r="A180" s="127" t="s">
        <v>254</v>
      </c>
      <c r="B180" s="127"/>
      <c r="C180" s="127"/>
      <c r="D180" s="127"/>
    </row>
    <row r="181" spans="1:4" ht="18" customHeight="1">
      <c r="A181" s="110" t="s">
        <v>2</v>
      </c>
      <c r="B181" s="111" t="s">
        <v>3</v>
      </c>
      <c r="C181" s="112" t="s">
        <v>4</v>
      </c>
      <c r="D181" s="113" t="s">
        <v>5</v>
      </c>
    </row>
    <row r="182" spans="1:4" ht="18" customHeight="1">
      <c r="A182" s="128" t="s">
        <v>239</v>
      </c>
      <c r="B182" s="8" t="s">
        <v>240</v>
      </c>
      <c r="C182" s="114">
        <v>6846</v>
      </c>
      <c r="D182" s="115"/>
    </row>
    <row r="183" spans="1:4" ht="18" customHeight="1">
      <c r="A183" s="44" t="s">
        <v>148</v>
      </c>
      <c r="B183" s="8" t="s">
        <v>155</v>
      </c>
      <c r="C183" s="114">
        <v>12044850.93</v>
      </c>
      <c r="D183" s="115"/>
    </row>
    <row r="184" spans="1:4" ht="18" customHeight="1">
      <c r="A184" s="44" t="s">
        <v>6</v>
      </c>
      <c r="B184" s="8" t="s">
        <v>21</v>
      </c>
      <c r="C184" s="114">
        <v>3070006.43</v>
      </c>
      <c r="D184" s="115"/>
    </row>
    <row r="185" spans="1:4" ht="18" customHeight="1">
      <c r="A185" s="44" t="s">
        <v>7</v>
      </c>
      <c r="B185" s="8" t="s">
        <v>21</v>
      </c>
      <c r="C185" s="114">
        <v>108332.09</v>
      </c>
      <c r="D185" s="116"/>
    </row>
    <row r="186" spans="1:4" ht="18" customHeight="1">
      <c r="A186" s="44" t="s">
        <v>8</v>
      </c>
      <c r="B186" s="8" t="s">
        <v>21</v>
      </c>
      <c r="C186" s="114">
        <v>753.87</v>
      </c>
      <c r="D186" s="116"/>
    </row>
    <row r="187" spans="1:4" ht="18" customHeight="1">
      <c r="A187" s="44" t="s">
        <v>46</v>
      </c>
      <c r="B187" s="8" t="s">
        <v>22</v>
      </c>
      <c r="C187" s="114">
        <v>7351170.36</v>
      </c>
      <c r="D187" s="116"/>
    </row>
    <row r="188" spans="1:4" ht="18" customHeight="1">
      <c r="A188" s="44" t="s">
        <v>68</v>
      </c>
      <c r="B188" s="8" t="s">
        <v>76</v>
      </c>
      <c r="C188" s="114">
        <v>227422</v>
      </c>
      <c r="D188" s="116"/>
    </row>
    <row r="189" spans="1:4" ht="18" customHeight="1">
      <c r="A189" s="44" t="s">
        <v>9</v>
      </c>
      <c r="B189" s="8" t="s">
        <v>139</v>
      </c>
      <c r="C189" s="114">
        <v>1315330</v>
      </c>
      <c r="D189" s="116"/>
    </row>
    <row r="190" spans="1:4" ht="18" customHeight="1">
      <c r="A190" s="44" t="s">
        <v>10</v>
      </c>
      <c r="B190" s="8" t="s">
        <v>140</v>
      </c>
      <c r="C190" s="114">
        <v>59280</v>
      </c>
      <c r="D190" s="116"/>
    </row>
    <row r="191" spans="1:4" ht="18" customHeight="1">
      <c r="A191" s="44" t="s">
        <v>11</v>
      </c>
      <c r="B191" s="8" t="s">
        <v>141</v>
      </c>
      <c r="C191" s="114">
        <v>241612</v>
      </c>
      <c r="D191" s="116"/>
    </row>
    <row r="192" spans="1:4" ht="18" customHeight="1">
      <c r="A192" s="44" t="s">
        <v>12</v>
      </c>
      <c r="B192" s="8" t="s">
        <v>23</v>
      </c>
      <c r="C192" s="114">
        <v>1060331</v>
      </c>
      <c r="D192" s="116"/>
    </row>
    <row r="193" spans="1:4" ht="18" customHeight="1">
      <c r="A193" s="44" t="s">
        <v>13</v>
      </c>
      <c r="B193" s="8" t="s">
        <v>24</v>
      </c>
      <c r="C193" s="114">
        <v>401550.37</v>
      </c>
      <c r="D193" s="116"/>
    </row>
    <row r="194" spans="1:4" ht="18" customHeight="1">
      <c r="A194" s="44" t="s">
        <v>14</v>
      </c>
      <c r="B194" s="8" t="s">
        <v>25</v>
      </c>
      <c r="C194" s="114">
        <v>730720.68</v>
      </c>
      <c r="D194" s="116"/>
    </row>
    <row r="195" spans="1:4" ht="18" customHeight="1">
      <c r="A195" s="44" t="s">
        <v>15</v>
      </c>
      <c r="B195" s="8" t="s">
        <v>26</v>
      </c>
      <c r="C195" s="114">
        <v>81182.49</v>
      </c>
      <c r="D195" s="116"/>
    </row>
    <row r="196" spans="1:4" ht="18" customHeight="1">
      <c r="A196" s="44" t="s">
        <v>72</v>
      </c>
      <c r="B196" s="8" t="s">
        <v>130</v>
      </c>
      <c r="C196" s="114">
        <v>721100</v>
      </c>
      <c r="D196" s="116"/>
    </row>
    <row r="197" spans="1:4" ht="18" customHeight="1">
      <c r="A197" s="44" t="s">
        <v>131</v>
      </c>
      <c r="B197" s="8" t="s">
        <v>132</v>
      </c>
      <c r="C197" s="114">
        <v>20600</v>
      </c>
      <c r="D197" s="116"/>
    </row>
    <row r="198" spans="1:4" ht="18" customHeight="1">
      <c r="A198" s="44" t="s">
        <v>133</v>
      </c>
      <c r="B198" s="8" t="s">
        <v>134</v>
      </c>
      <c r="C198" s="114">
        <v>834000</v>
      </c>
      <c r="D198" s="116"/>
    </row>
    <row r="199" spans="1:4" ht="18" customHeight="1">
      <c r="A199" s="44" t="s">
        <v>136</v>
      </c>
      <c r="B199" s="8" t="s">
        <v>137</v>
      </c>
      <c r="C199" s="114">
        <v>663000</v>
      </c>
      <c r="D199" s="116"/>
    </row>
    <row r="200" spans="1:4" ht="18" customHeight="1">
      <c r="A200" s="44" t="s">
        <v>145</v>
      </c>
      <c r="B200" s="8" t="s">
        <v>30</v>
      </c>
      <c r="C200" s="114">
        <v>1010100</v>
      </c>
      <c r="D200" s="116"/>
    </row>
    <row r="201" spans="1:4" ht="18" customHeight="1">
      <c r="A201" s="44" t="s">
        <v>80</v>
      </c>
      <c r="B201" s="8" t="s">
        <v>81</v>
      </c>
      <c r="C201" s="114"/>
      <c r="D201" s="116"/>
    </row>
    <row r="202" spans="1:4" ht="18" customHeight="1">
      <c r="A202" s="44" t="s">
        <v>274</v>
      </c>
      <c r="B202" s="8"/>
      <c r="C202" s="114">
        <v>103.74</v>
      </c>
      <c r="D202" s="116"/>
    </row>
    <row r="203" spans="1:4" ht="18" customHeight="1">
      <c r="A203" s="44" t="s">
        <v>236</v>
      </c>
      <c r="B203" s="8" t="s">
        <v>224</v>
      </c>
      <c r="C203" s="114"/>
      <c r="D203" s="116">
        <v>38523</v>
      </c>
    </row>
    <row r="204" spans="1:4" ht="18" customHeight="1">
      <c r="A204" s="44" t="s">
        <v>16</v>
      </c>
      <c r="B204" s="8" t="s">
        <v>27</v>
      </c>
      <c r="C204" s="114"/>
      <c r="D204" s="11">
        <v>8944170.46</v>
      </c>
    </row>
    <row r="205" spans="1:4" ht="18" customHeight="1">
      <c r="A205" s="44" t="s">
        <v>17</v>
      </c>
      <c r="B205" s="8" t="s">
        <v>28</v>
      </c>
      <c r="C205" s="114"/>
      <c r="D205" s="117">
        <v>7325851.74</v>
      </c>
    </row>
    <row r="206" spans="1:4" ht="18" customHeight="1">
      <c r="A206" s="44" t="s">
        <v>101</v>
      </c>
      <c r="B206" s="8" t="s">
        <v>29</v>
      </c>
      <c r="C206" s="114"/>
      <c r="D206" s="116">
        <v>12072774.55</v>
      </c>
    </row>
    <row r="207" spans="1:4" ht="18" customHeight="1">
      <c r="A207" s="44" t="s">
        <v>19</v>
      </c>
      <c r="B207" s="8" t="s">
        <v>30</v>
      </c>
      <c r="C207" s="114"/>
      <c r="D207" s="116">
        <v>1118432.09</v>
      </c>
    </row>
    <row r="208" spans="1:4" ht="18" customHeight="1">
      <c r="A208" s="44" t="s">
        <v>258</v>
      </c>
      <c r="B208" s="8" t="s">
        <v>224</v>
      </c>
      <c r="C208" s="114"/>
      <c r="D208" s="116">
        <v>69500</v>
      </c>
    </row>
    <row r="209" spans="1:4" ht="18" customHeight="1">
      <c r="A209" s="44" t="s">
        <v>237</v>
      </c>
      <c r="B209" s="8" t="s">
        <v>224</v>
      </c>
      <c r="C209" s="114"/>
      <c r="D209" s="116">
        <v>739</v>
      </c>
    </row>
    <row r="210" spans="1:4" ht="18" customHeight="1">
      <c r="A210" s="44" t="s">
        <v>259</v>
      </c>
      <c r="B210" s="8" t="s">
        <v>224</v>
      </c>
      <c r="C210" s="114"/>
      <c r="D210" s="116"/>
    </row>
    <row r="211" spans="1:4" ht="18" customHeight="1">
      <c r="A211" s="44" t="s">
        <v>260</v>
      </c>
      <c r="B211" s="8"/>
      <c r="C211" s="114"/>
      <c r="D211" s="116"/>
    </row>
    <row r="212" spans="1:4" ht="18" customHeight="1">
      <c r="A212" s="44" t="s">
        <v>261</v>
      </c>
      <c r="B212" s="8" t="s">
        <v>26</v>
      </c>
      <c r="C212" s="114"/>
      <c r="D212" s="116">
        <v>11100</v>
      </c>
    </row>
    <row r="213" spans="1:4" ht="18" customHeight="1">
      <c r="A213" s="44" t="s">
        <v>20</v>
      </c>
      <c r="B213" s="8" t="s">
        <v>31</v>
      </c>
      <c r="C213" s="114"/>
      <c r="D213" s="116">
        <v>349336.12</v>
      </c>
    </row>
    <row r="214" spans="1:4" ht="18" customHeight="1">
      <c r="A214" s="128" t="s">
        <v>195</v>
      </c>
      <c r="B214" s="118" t="s">
        <v>82</v>
      </c>
      <c r="C214" s="119"/>
      <c r="D214" s="116">
        <v>17865</v>
      </c>
    </row>
    <row r="215" spans="3:4" ht="18" customHeight="1">
      <c r="C215" s="112">
        <f>SUM(C182:C214)</f>
        <v>29948291.959999997</v>
      </c>
      <c r="D215" s="120">
        <f>SUM(D203:D214)</f>
        <v>29948291.96</v>
      </c>
    </row>
    <row r="216" ht="18" customHeight="1">
      <c r="C216" s="49"/>
    </row>
    <row r="217" spans="1:4" ht="18" customHeight="1">
      <c r="A217" s="130" t="s">
        <v>241</v>
      </c>
      <c r="B217" s="130"/>
      <c r="C217" s="130"/>
      <c r="D217" s="130"/>
    </row>
    <row r="218" spans="1:4" ht="18" customHeight="1">
      <c r="A218" s="130" t="s">
        <v>262</v>
      </c>
      <c r="B218" s="130"/>
      <c r="C218" s="130"/>
      <c r="D218" s="130"/>
    </row>
    <row r="219" spans="1:4" ht="18" customHeight="1">
      <c r="A219" s="20" t="s">
        <v>263</v>
      </c>
      <c r="B219" s="131"/>
      <c r="C219" s="131"/>
      <c r="D219" s="131"/>
    </row>
    <row r="220" spans="1:4" ht="18" customHeight="1">
      <c r="A220" s="131"/>
      <c r="B220" s="131"/>
      <c r="C220" s="124"/>
      <c r="D220" s="131"/>
    </row>
    <row r="221" spans="1:4" ht="18" customHeight="1">
      <c r="A221" s="54" t="s">
        <v>36</v>
      </c>
      <c r="B221" s="54"/>
      <c r="C221" s="54"/>
      <c r="D221" s="54"/>
    </row>
    <row r="222" spans="1:4" ht="18" customHeight="1">
      <c r="A222" s="54" t="s">
        <v>37</v>
      </c>
      <c r="B222" s="54"/>
      <c r="C222" s="54"/>
      <c r="D222" s="54"/>
    </row>
    <row r="223" spans="1:4" ht="18" customHeight="1">
      <c r="A223" s="132" t="s">
        <v>255</v>
      </c>
      <c r="B223" s="132"/>
      <c r="C223" s="132"/>
      <c r="D223" s="132"/>
    </row>
    <row r="224" spans="1:4" ht="18" customHeight="1">
      <c r="A224" s="133"/>
      <c r="B224" s="133"/>
      <c r="C224" s="134"/>
      <c r="D224" s="133"/>
    </row>
    <row r="225" spans="1:4" ht="18" customHeight="1">
      <c r="A225" s="54" t="s">
        <v>264</v>
      </c>
      <c r="B225" s="54"/>
      <c r="C225" s="54"/>
      <c r="D225" s="54"/>
    </row>
    <row r="226" spans="1:4" ht="18" customHeight="1">
      <c r="A226" s="54" t="s">
        <v>39</v>
      </c>
      <c r="B226" s="54"/>
      <c r="C226" s="54"/>
      <c r="D226" s="54"/>
    </row>
    <row r="227" spans="1:4" ht="18" customHeight="1">
      <c r="A227" s="2" t="s">
        <v>40</v>
      </c>
      <c r="D227" s="121">
        <v>5440.32</v>
      </c>
    </row>
    <row r="228" spans="1:4" ht="18" customHeight="1">
      <c r="A228" s="2" t="s">
        <v>41</v>
      </c>
      <c r="D228" s="121">
        <v>338745</v>
      </c>
    </row>
    <row r="229" spans="1:4" ht="18" customHeight="1">
      <c r="A229" s="2" t="s">
        <v>42</v>
      </c>
      <c r="D229" s="121">
        <v>789.7</v>
      </c>
    </row>
    <row r="230" spans="1:4" ht="18" customHeight="1">
      <c r="A230" s="2" t="s">
        <v>43</v>
      </c>
      <c r="D230" s="121">
        <v>4361.1</v>
      </c>
    </row>
    <row r="231" spans="1:4" ht="18" customHeight="1">
      <c r="A231" s="20" t="s">
        <v>44</v>
      </c>
      <c r="D231" s="50">
        <f>SUM(D227:D230)</f>
        <v>349336.12</v>
      </c>
    </row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spans="1:4" ht="18" customHeight="1">
      <c r="A240" s="54" t="s">
        <v>275</v>
      </c>
      <c r="B240" s="54"/>
      <c r="C240" s="54"/>
      <c r="D240" s="54"/>
    </row>
    <row r="241" spans="1:4" ht="18" customHeight="1">
      <c r="A241" s="54" t="s">
        <v>158</v>
      </c>
      <c r="B241" s="54"/>
      <c r="C241" s="54"/>
      <c r="D241" s="54"/>
    </row>
    <row r="242" spans="1:4" ht="18" customHeight="1">
      <c r="A242" s="2" t="s">
        <v>160</v>
      </c>
      <c r="B242" s="125" t="s">
        <v>162</v>
      </c>
      <c r="D242" s="49">
        <f>230000-214233</f>
        <v>15767</v>
      </c>
    </row>
    <row r="243" spans="1:4" ht="18" customHeight="1">
      <c r="A243" s="2" t="s">
        <v>161</v>
      </c>
      <c r="B243" s="125" t="s">
        <v>163</v>
      </c>
      <c r="D243" s="49">
        <f>190000-189930</f>
        <v>70</v>
      </c>
    </row>
    <row r="244" spans="1:4" ht="18" customHeight="1">
      <c r="A244" s="2" t="s">
        <v>159</v>
      </c>
      <c r="B244" s="125" t="s">
        <v>164</v>
      </c>
      <c r="D244" s="49">
        <f>120000-119291</f>
        <v>709</v>
      </c>
    </row>
    <row r="245" spans="1:4" ht="18" customHeight="1">
      <c r="A245" s="2" t="s">
        <v>159</v>
      </c>
      <c r="B245" s="126" t="s">
        <v>165</v>
      </c>
      <c r="C245" s="126"/>
      <c r="D245" s="49">
        <f>16000-14732</f>
        <v>1268</v>
      </c>
    </row>
    <row r="246" spans="1:4" ht="18" customHeight="1">
      <c r="A246" s="2" t="s">
        <v>159</v>
      </c>
      <c r="B246" s="126" t="s">
        <v>166</v>
      </c>
      <c r="C246" s="126"/>
      <c r="D246" s="49">
        <f>60942-60891</f>
        <v>51</v>
      </c>
    </row>
    <row r="247" spans="1:4" ht="18" customHeight="1">
      <c r="A247" s="20" t="s">
        <v>44</v>
      </c>
      <c r="D247" s="50">
        <f>SUM(D242:D246)</f>
        <v>17865</v>
      </c>
    </row>
    <row r="248" spans="1:4" ht="18" customHeight="1">
      <c r="A248" s="20"/>
      <c r="D248" s="50"/>
    </row>
    <row r="249" spans="1:4" ht="18" customHeight="1">
      <c r="A249" s="20"/>
      <c r="D249" s="50"/>
    </row>
    <row r="250" spans="1:4" ht="18" customHeight="1">
      <c r="A250" s="20"/>
      <c r="D250" s="50"/>
    </row>
    <row r="251" spans="1:4" ht="18" customHeight="1">
      <c r="A251" s="20"/>
      <c r="D251" s="50"/>
    </row>
    <row r="252" spans="1:4" ht="18" customHeight="1">
      <c r="A252" s="20"/>
      <c r="D252" s="50"/>
    </row>
    <row r="253" spans="1:4" ht="18" customHeight="1">
      <c r="A253" s="20"/>
      <c r="D253" s="50"/>
    </row>
    <row r="254" spans="1:4" ht="18" customHeight="1">
      <c r="A254" s="20"/>
      <c r="D254" s="50"/>
    </row>
    <row r="255" spans="1:4" ht="18" customHeight="1">
      <c r="A255" s="20"/>
      <c r="D255" s="50"/>
    </row>
    <row r="256" spans="1:4" ht="18" customHeight="1">
      <c r="A256" s="20"/>
      <c r="D256" s="50"/>
    </row>
    <row r="257" spans="1:4" ht="18" customHeight="1">
      <c r="A257" s="20"/>
      <c r="D257" s="50"/>
    </row>
    <row r="258" spans="1:4" ht="18" customHeight="1">
      <c r="A258" s="20"/>
      <c r="D258" s="50"/>
    </row>
    <row r="259" spans="1:4" ht="18" customHeight="1">
      <c r="A259" s="20"/>
      <c r="D259" s="50"/>
    </row>
    <row r="260" spans="1:4" ht="18" customHeight="1">
      <c r="A260" s="20"/>
      <c r="D260" s="50"/>
    </row>
    <row r="261" spans="1:4" ht="18" customHeight="1">
      <c r="A261" s="20"/>
      <c r="D261" s="50"/>
    </row>
    <row r="262" spans="1:4" ht="18" customHeight="1">
      <c r="A262" s="20"/>
      <c r="D262" s="50"/>
    </row>
    <row r="263" spans="1:4" ht="18" customHeight="1">
      <c r="A263" s="20"/>
      <c r="D263" s="50"/>
    </row>
    <row r="264" spans="1:4" ht="18" customHeight="1">
      <c r="A264" s="20"/>
      <c r="D264" s="50"/>
    </row>
    <row r="265" spans="1:4" ht="18" customHeight="1">
      <c r="A265" s="20"/>
      <c r="D265" s="50"/>
    </row>
    <row r="266" spans="1:4" ht="18" customHeight="1">
      <c r="A266" s="20"/>
      <c r="D266" s="50"/>
    </row>
    <row r="267" spans="1:4" ht="18" customHeight="1">
      <c r="A267" s="20"/>
      <c r="D267" s="50"/>
    </row>
    <row r="268" spans="1:4" ht="18" customHeight="1">
      <c r="A268" s="20"/>
      <c r="D268" s="50"/>
    </row>
    <row r="269" spans="1:4" ht="18" customHeight="1">
      <c r="A269" s="20"/>
      <c r="D269" s="50"/>
    </row>
    <row r="270" spans="1:4" ht="18" customHeight="1">
      <c r="A270" s="20"/>
      <c r="D270" s="50"/>
    </row>
    <row r="271" spans="1:4" ht="18" customHeight="1">
      <c r="A271" s="20"/>
      <c r="D271" s="50"/>
    </row>
    <row r="272" spans="1:4" ht="18" customHeight="1">
      <c r="A272" s="53" t="s">
        <v>0</v>
      </c>
      <c r="B272" s="53"/>
      <c r="C272" s="53"/>
      <c r="D272" s="53"/>
    </row>
    <row r="273" spans="1:4" ht="18" customHeight="1">
      <c r="A273" s="53" t="s">
        <v>1</v>
      </c>
      <c r="B273" s="53"/>
      <c r="C273" s="53"/>
      <c r="D273" s="53"/>
    </row>
    <row r="274" spans="1:4" ht="18" customHeight="1">
      <c r="A274" s="127" t="s">
        <v>278</v>
      </c>
      <c r="B274" s="127"/>
      <c r="C274" s="127"/>
      <c r="D274" s="127"/>
    </row>
    <row r="275" spans="1:4" ht="18" customHeight="1">
      <c r="A275" s="110" t="s">
        <v>2</v>
      </c>
      <c r="B275" s="111" t="s">
        <v>3</v>
      </c>
      <c r="C275" s="112" t="s">
        <v>4</v>
      </c>
      <c r="D275" s="113" t="s">
        <v>5</v>
      </c>
    </row>
    <row r="276" spans="1:4" ht="18" customHeight="1">
      <c r="A276" s="128" t="s">
        <v>239</v>
      </c>
      <c r="B276" s="8" t="s">
        <v>240</v>
      </c>
      <c r="C276" s="114">
        <v>4352</v>
      </c>
      <c r="D276" s="115"/>
    </row>
    <row r="277" spans="1:4" ht="18" customHeight="1">
      <c r="A277" s="44" t="s">
        <v>148</v>
      </c>
      <c r="B277" s="8" t="s">
        <v>155</v>
      </c>
      <c r="C277" s="114">
        <v>3127332.69</v>
      </c>
      <c r="D277" s="115"/>
    </row>
    <row r="278" spans="1:4" ht="18" customHeight="1">
      <c r="A278" s="44" t="s">
        <v>6</v>
      </c>
      <c r="B278" s="8" t="s">
        <v>21</v>
      </c>
      <c r="C278" s="114">
        <v>11285523.67</v>
      </c>
      <c r="D278" s="115"/>
    </row>
    <row r="279" spans="1:4" ht="18" customHeight="1">
      <c r="A279" s="44" t="s">
        <v>7</v>
      </c>
      <c r="B279" s="8" t="s">
        <v>21</v>
      </c>
      <c r="C279" s="114">
        <v>255707.09</v>
      </c>
      <c r="D279" s="116"/>
    </row>
    <row r="280" spans="1:4" ht="18" customHeight="1">
      <c r="A280" s="44" t="s">
        <v>8</v>
      </c>
      <c r="B280" s="8" t="s">
        <v>21</v>
      </c>
      <c r="C280" s="114">
        <v>822.3</v>
      </c>
      <c r="D280" s="116"/>
    </row>
    <row r="281" spans="1:4" ht="18" customHeight="1">
      <c r="A281" s="44" t="s">
        <v>46</v>
      </c>
      <c r="B281" s="8" t="s">
        <v>22</v>
      </c>
      <c r="C281" s="114">
        <v>7351170.36</v>
      </c>
      <c r="D281" s="116"/>
    </row>
    <row r="282" spans="1:4" ht="18" customHeight="1">
      <c r="A282" s="44" t="s">
        <v>68</v>
      </c>
      <c r="B282" s="8" t="s">
        <v>76</v>
      </c>
      <c r="C282" s="114">
        <v>314502</v>
      </c>
      <c r="D282" s="116"/>
    </row>
    <row r="283" spans="1:4" ht="18" customHeight="1">
      <c r="A283" s="44" t="s">
        <v>9</v>
      </c>
      <c r="B283" s="8" t="s">
        <v>139</v>
      </c>
      <c r="C283" s="114">
        <v>2103249</v>
      </c>
      <c r="D283" s="116"/>
    </row>
    <row r="284" spans="1:4" ht="18" customHeight="1">
      <c r="A284" s="44" t="s">
        <v>10</v>
      </c>
      <c r="B284" s="8" t="s">
        <v>140</v>
      </c>
      <c r="C284" s="114">
        <v>99440</v>
      </c>
      <c r="D284" s="116"/>
    </row>
    <row r="285" spans="1:4" ht="18" customHeight="1">
      <c r="A285" s="44" t="s">
        <v>11</v>
      </c>
      <c r="B285" s="8" t="s">
        <v>141</v>
      </c>
      <c r="C285" s="114">
        <v>478562</v>
      </c>
      <c r="D285" s="116"/>
    </row>
    <row r="286" spans="1:4" ht="18" customHeight="1">
      <c r="A286" s="44" t="s">
        <v>12</v>
      </c>
      <c r="B286" s="8" t="s">
        <v>23</v>
      </c>
      <c r="C286" s="114">
        <v>1743238.25</v>
      </c>
      <c r="D286" s="116"/>
    </row>
    <row r="287" spans="1:4" ht="18" customHeight="1">
      <c r="A287" s="44" t="s">
        <v>13</v>
      </c>
      <c r="B287" s="8" t="s">
        <v>24</v>
      </c>
      <c r="C287" s="114">
        <v>735017.65</v>
      </c>
      <c r="D287" s="116"/>
    </row>
    <row r="288" spans="1:4" ht="18" customHeight="1">
      <c r="A288" s="44" t="s">
        <v>14</v>
      </c>
      <c r="B288" s="8" t="s">
        <v>25</v>
      </c>
      <c r="C288" s="114">
        <v>1104573.15</v>
      </c>
      <c r="D288" s="116"/>
    </row>
    <row r="289" spans="1:4" ht="18" customHeight="1">
      <c r="A289" s="44" t="s">
        <v>15</v>
      </c>
      <c r="B289" s="8" t="s">
        <v>26</v>
      </c>
      <c r="C289" s="114">
        <v>187131.44</v>
      </c>
      <c r="D289" s="116"/>
    </row>
    <row r="290" spans="1:4" ht="18" customHeight="1">
      <c r="A290" s="44" t="s">
        <v>72</v>
      </c>
      <c r="B290" s="8" t="s">
        <v>130</v>
      </c>
      <c r="C290" s="114">
        <v>1451450</v>
      </c>
      <c r="D290" s="116"/>
    </row>
    <row r="291" spans="1:4" ht="18" customHeight="1">
      <c r="A291" s="44" t="s">
        <v>131</v>
      </c>
      <c r="B291" s="8" t="s">
        <v>132</v>
      </c>
      <c r="C291" s="114">
        <v>184000</v>
      </c>
      <c r="D291" s="116"/>
    </row>
    <row r="292" spans="1:4" ht="18" customHeight="1">
      <c r="A292" s="44" t="s">
        <v>133</v>
      </c>
      <c r="B292" s="8" t="s">
        <v>134</v>
      </c>
      <c r="C292" s="114">
        <v>1469000</v>
      </c>
      <c r="D292" s="116"/>
    </row>
    <row r="293" spans="1:4" ht="18" customHeight="1">
      <c r="A293" s="44" t="s">
        <v>136</v>
      </c>
      <c r="B293" s="8" t="s">
        <v>137</v>
      </c>
      <c r="C293" s="114">
        <v>1096000</v>
      </c>
      <c r="D293" s="116"/>
    </row>
    <row r="294" spans="1:4" ht="18" customHeight="1">
      <c r="A294" s="44" t="s">
        <v>145</v>
      </c>
      <c r="B294" s="8" t="s">
        <v>30</v>
      </c>
      <c r="C294" s="114">
        <v>864600</v>
      </c>
      <c r="D294" s="116"/>
    </row>
    <row r="295" spans="1:4" ht="18" customHeight="1">
      <c r="A295" s="44" t="s">
        <v>80</v>
      </c>
      <c r="B295" s="8" t="s">
        <v>81</v>
      </c>
      <c r="C295" s="114">
        <v>72000</v>
      </c>
      <c r="D295" s="116"/>
    </row>
    <row r="296" spans="1:4" ht="18" customHeight="1">
      <c r="A296" s="44" t="s">
        <v>167</v>
      </c>
      <c r="B296" s="8" t="s">
        <v>279</v>
      </c>
      <c r="C296" s="114">
        <v>18000</v>
      </c>
      <c r="D296" s="116"/>
    </row>
    <row r="297" spans="1:4" ht="18" customHeight="1">
      <c r="A297" s="44" t="s">
        <v>274</v>
      </c>
      <c r="B297" s="8"/>
      <c r="C297" s="114"/>
      <c r="D297" s="116"/>
    </row>
    <row r="298" spans="1:4" ht="18" customHeight="1">
      <c r="A298" s="44" t="s">
        <v>236</v>
      </c>
      <c r="B298" s="8" t="s">
        <v>224</v>
      </c>
      <c r="C298" s="114"/>
      <c r="D298" s="116">
        <v>38523</v>
      </c>
    </row>
    <row r="299" spans="1:4" ht="18" customHeight="1">
      <c r="A299" s="44" t="s">
        <v>16</v>
      </c>
      <c r="B299" s="8" t="s">
        <v>27</v>
      </c>
      <c r="C299" s="114"/>
      <c r="D299" s="11">
        <v>8385170.46</v>
      </c>
    </row>
    <row r="300" spans="1:4" ht="18" customHeight="1">
      <c r="A300" s="44" t="s">
        <v>17</v>
      </c>
      <c r="B300" s="8" t="s">
        <v>28</v>
      </c>
      <c r="C300" s="114"/>
      <c r="D300" s="117">
        <v>7325851.74</v>
      </c>
    </row>
    <row r="301" spans="1:4" ht="18" customHeight="1">
      <c r="A301" s="44" t="s">
        <v>101</v>
      </c>
      <c r="B301" s="8" t="s">
        <v>29</v>
      </c>
      <c r="C301" s="114"/>
      <c r="D301" s="116">
        <v>16256861.86</v>
      </c>
    </row>
    <row r="302" spans="1:4" ht="18" customHeight="1">
      <c r="A302" s="44" t="s">
        <v>19</v>
      </c>
      <c r="B302" s="8" t="s">
        <v>30</v>
      </c>
      <c r="C302" s="114"/>
      <c r="D302" s="116">
        <v>1120307.09</v>
      </c>
    </row>
    <row r="303" spans="1:4" ht="18" customHeight="1">
      <c r="A303" s="44" t="s">
        <v>258</v>
      </c>
      <c r="B303" s="8" t="s">
        <v>224</v>
      </c>
      <c r="C303" s="114"/>
      <c r="D303" s="116"/>
    </row>
    <row r="304" spans="1:4" ht="18" customHeight="1">
      <c r="A304" s="44" t="s">
        <v>237</v>
      </c>
      <c r="B304" s="8" t="s">
        <v>224</v>
      </c>
      <c r="C304" s="114"/>
      <c r="D304" s="116">
        <v>739</v>
      </c>
    </row>
    <row r="305" spans="1:4" ht="18" customHeight="1">
      <c r="A305" s="44" t="s">
        <v>259</v>
      </c>
      <c r="B305" s="8" t="s">
        <v>224</v>
      </c>
      <c r="C305" s="114"/>
      <c r="D305" s="116">
        <v>530000</v>
      </c>
    </row>
    <row r="306" spans="1:4" ht="18" customHeight="1">
      <c r="A306" s="44" t="s">
        <v>260</v>
      </c>
      <c r="B306" s="8"/>
      <c r="C306" s="114"/>
      <c r="D306" s="116"/>
    </row>
    <row r="307" spans="1:4" ht="18" customHeight="1">
      <c r="A307" s="44" t="s">
        <v>261</v>
      </c>
      <c r="B307" s="8" t="s">
        <v>26</v>
      </c>
      <c r="C307" s="114"/>
      <c r="D307" s="116"/>
    </row>
    <row r="308" spans="1:4" ht="18" customHeight="1">
      <c r="A308" s="44" t="s">
        <v>20</v>
      </c>
      <c r="B308" s="8" t="s">
        <v>31</v>
      </c>
      <c r="C308" s="114"/>
      <c r="D308" s="116">
        <v>270353.45</v>
      </c>
    </row>
    <row r="309" spans="1:4" ht="18" customHeight="1">
      <c r="A309" s="128" t="s">
        <v>195</v>
      </c>
      <c r="B309" s="118" t="s">
        <v>82</v>
      </c>
      <c r="C309" s="119"/>
      <c r="D309" s="116">
        <v>17865</v>
      </c>
    </row>
    <row r="310" spans="3:4" ht="18" customHeight="1">
      <c r="C310" s="112">
        <f>SUM(C276:C309)</f>
        <v>33945671.599999994</v>
      </c>
      <c r="D310" s="120">
        <f>SUM(D298:D309)</f>
        <v>33945671.60000001</v>
      </c>
    </row>
    <row r="311" ht="18" customHeight="1">
      <c r="C311" s="49"/>
    </row>
    <row r="312" spans="1:4" ht="18" customHeight="1">
      <c r="A312" s="130" t="s">
        <v>241</v>
      </c>
      <c r="B312" s="130"/>
      <c r="C312" s="130"/>
      <c r="D312" s="130"/>
    </row>
    <row r="313" spans="1:4" ht="18" customHeight="1">
      <c r="A313" s="130" t="s">
        <v>262</v>
      </c>
      <c r="B313" s="130"/>
      <c r="C313" s="130"/>
      <c r="D313" s="130"/>
    </row>
    <row r="314" spans="1:4" ht="18" customHeight="1">
      <c r="A314" s="20" t="s">
        <v>263</v>
      </c>
      <c r="B314" s="131"/>
      <c r="C314" s="131"/>
      <c r="D314" s="131"/>
    </row>
    <row r="315" spans="1:4" ht="18" customHeight="1">
      <c r="A315" s="131"/>
      <c r="B315" s="131"/>
      <c r="C315" s="124"/>
      <c r="D315" s="131"/>
    </row>
    <row r="316" spans="1:4" ht="18" customHeight="1">
      <c r="A316" s="54" t="s">
        <v>36</v>
      </c>
      <c r="B316" s="54"/>
      <c r="C316" s="54"/>
      <c r="D316" s="54"/>
    </row>
    <row r="317" spans="1:4" ht="18" customHeight="1">
      <c r="A317" s="54" t="s">
        <v>37</v>
      </c>
      <c r="B317" s="54"/>
      <c r="C317" s="54"/>
      <c r="D317" s="54"/>
    </row>
    <row r="318" spans="1:4" ht="18" customHeight="1">
      <c r="A318" s="132" t="s">
        <v>280</v>
      </c>
      <c r="B318" s="132"/>
      <c r="C318" s="132"/>
      <c r="D318" s="132"/>
    </row>
    <row r="319" spans="1:4" ht="18" customHeight="1">
      <c r="A319" s="133"/>
      <c r="B319" s="133"/>
      <c r="C319" s="134"/>
      <c r="D319" s="133"/>
    </row>
    <row r="320" spans="1:4" ht="18" customHeight="1">
      <c r="A320" s="54" t="s">
        <v>281</v>
      </c>
      <c r="B320" s="54"/>
      <c r="C320" s="54"/>
      <c r="D320" s="54"/>
    </row>
    <row r="321" spans="1:4" ht="18" customHeight="1">
      <c r="A321" s="54" t="s">
        <v>39</v>
      </c>
      <c r="B321" s="54"/>
      <c r="C321" s="54"/>
      <c r="D321" s="54"/>
    </row>
    <row r="322" spans="1:4" ht="18" customHeight="1">
      <c r="A322" s="2" t="s">
        <v>40</v>
      </c>
      <c r="D322" s="121">
        <v>4243.65</v>
      </c>
    </row>
    <row r="323" spans="1:4" ht="18" customHeight="1">
      <c r="A323" s="2" t="s">
        <v>41</v>
      </c>
      <c r="D323" s="121">
        <v>258370</v>
      </c>
    </row>
    <row r="324" spans="1:4" ht="18" customHeight="1">
      <c r="A324" s="2" t="s">
        <v>42</v>
      </c>
      <c r="D324" s="121">
        <v>282.1</v>
      </c>
    </row>
    <row r="325" spans="1:4" ht="18" customHeight="1">
      <c r="A325" s="2" t="s">
        <v>43</v>
      </c>
      <c r="D325" s="121">
        <v>7457.7</v>
      </c>
    </row>
    <row r="326" spans="1:4" ht="18" customHeight="1">
      <c r="A326" s="20" t="s">
        <v>44</v>
      </c>
      <c r="D326" s="50">
        <f>SUM(D322:D325)</f>
        <v>270353.45</v>
      </c>
    </row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spans="1:4" ht="18" customHeight="1">
      <c r="A335" s="54" t="s">
        <v>282</v>
      </c>
      <c r="B335" s="54"/>
      <c r="C335" s="54"/>
      <c r="D335" s="54"/>
    </row>
    <row r="336" spans="1:4" ht="18" customHeight="1">
      <c r="A336" s="54" t="s">
        <v>158</v>
      </c>
      <c r="B336" s="54"/>
      <c r="C336" s="54"/>
      <c r="D336" s="54"/>
    </row>
    <row r="337" spans="1:4" ht="18" customHeight="1">
      <c r="A337" s="2" t="s">
        <v>160</v>
      </c>
      <c r="B337" s="125" t="s">
        <v>162</v>
      </c>
      <c r="D337" s="49">
        <f>230000-214233</f>
        <v>15767</v>
      </c>
    </row>
    <row r="338" spans="1:4" ht="18" customHeight="1">
      <c r="A338" s="2" t="s">
        <v>161</v>
      </c>
      <c r="B338" s="125" t="s">
        <v>163</v>
      </c>
      <c r="D338" s="49">
        <f>190000-189930</f>
        <v>70</v>
      </c>
    </row>
    <row r="339" spans="1:4" ht="18" customHeight="1">
      <c r="A339" s="2" t="s">
        <v>159</v>
      </c>
      <c r="B339" s="125" t="s">
        <v>164</v>
      </c>
      <c r="D339" s="49">
        <f>120000-119291</f>
        <v>709</v>
      </c>
    </row>
    <row r="340" spans="1:4" ht="18" customHeight="1">
      <c r="A340" s="2" t="s">
        <v>159</v>
      </c>
      <c r="B340" s="126" t="s">
        <v>165</v>
      </c>
      <c r="C340" s="126"/>
      <c r="D340" s="49">
        <f>16000-14732</f>
        <v>1268</v>
      </c>
    </row>
    <row r="341" spans="1:4" ht="18" customHeight="1">
      <c r="A341" s="2" t="s">
        <v>159</v>
      </c>
      <c r="B341" s="126" t="s">
        <v>166</v>
      </c>
      <c r="C341" s="126"/>
      <c r="D341" s="49">
        <f>60942-60891</f>
        <v>51</v>
      </c>
    </row>
    <row r="342" spans="1:4" ht="18" customHeight="1">
      <c r="A342" s="20" t="s">
        <v>44</v>
      </c>
      <c r="D342" s="50">
        <f>SUM(D337:D341)</f>
        <v>17865</v>
      </c>
    </row>
    <row r="343" spans="1:4" ht="18" customHeight="1">
      <c r="A343" s="20"/>
      <c r="D343" s="50"/>
    </row>
    <row r="344" spans="1:4" ht="18" customHeight="1">
      <c r="A344" s="20"/>
      <c r="D344" s="50"/>
    </row>
    <row r="345" spans="1:4" ht="18" customHeight="1">
      <c r="A345" s="20"/>
      <c r="D345" s="50"/>
    </row>
    <row r="346" spans="1:4" ht="18" customHeight="1">
      <c r="A346" s="20"/>
      <c r="D346" s="50"/>
    </row>
    <row r="347" spans="1:4" ht="18" customHeight="1">
      <c r="A347" s="20"/>
      <c r="D347" s="50"/>
    </row>
    <row r="348" spans="1:4" ht="18" customHeight="1">
      <c r="A348" s="20"/>
      <c r="D348" s="50"/>
    </row>
    <row r="349" spans="1:4" ht="18" customHeight="1">
      <c r="A349" s="20"/>
      <c r="D349" s="50"/>
    </row>
    <row r="350" spans="1:4" ht="18" customHeight="1">
      <c r="A350" s="20"/>
      <c r="D350" s="50"/>
    </row>
    <row r="351" spans="1:4" ht="18" customHeight="1">
      <c r="A351" s="20"/>
      <c r="D351" s="50"/>
    </row>
    <row r="352" spans="1:4" ht="18" customHeight="1">
      <c r="A352" s="20"/>
      <c r="D352" s="50"/>
    </row>
    <row r="353" spans="1:4" ht="18" customHeight="1">
      <c r="A353" s="20"/>
      <c r="D353" s="50"/>
    </row>
    <row r="354" spans="1:4" ht="18" customHeight="1">
      <c r="A354" s="20"/>
      <c r="D354" s="50"/>
    </row>
    <row r="355" spans="1:4" ht="18" customHeight="1">
      <c r="A355" s="20"/>
      <c r="D355" s="50"/>
    </row>
    <row r="356" spans="1:4" ht="18" customHeight="1">
      <c r="A356" s="20"/>
      <c r="D356" s="50"/>
    </row>
    <row r="357" spans="1:4" ht="18" customHeight="1">
      <c r="A357" s="20"/>
      <c r="D357" s="50"/>
    </row>
    <row r="358" spans="1:4" ht="18" customHeight="1">
      <c r="A358" s="20"/>
      <c r="D358" s="50"/>
    </row>
    <row r="359" spans="1:4" ht="18" customHeight="1">
      <c r="A359" s="20"/>
      <c r="D359" s="50"/>
    </row>
    <row r="360" spans="1:4" ht="18" customHeight="1">
      <c r="A360" s="20"/>
      <c r="D360" s="50"/>
    </row>
    <row r="361" spans="1:4" ht="18" customHeight="1">
      <c r="A361" s="20"/>
      <c r="D361" s="50"/>
    </row>
    <row r="362" spans="1:4" ht="18" customHeight="1">
      <c r="A362" s="20"/>
      <c r="D362" s="50"/>
    </row>
    <row r="363" spans="1:4" ht="18" customHeight="1">
      <c r="A363" s="20"/>
      <c r="D363" s="50"/>
    </row>
    <row r="364" spans="1:4" ht="18" customHeight="1">
      <c r="A364" s="20"/>
      <c r="D364" s="50"/>
    </row>
    <row r="365" spans="1:4" ht="18" customHeight="1">
      <c r="A365" s="20"/>
      <c r="D365" s="50"/>
    </row>
    <row r="366" spans="1:4" ht="18" customHeight="1">
      <c r="A366" s="53" t="s">
        <v>0</v>
      </c>
      <c r="B366" s="53"/>
      <c r="C366" s="53"/>
      <c r="D366" s="53"/>
    </row>
    <row r="367" spans="1:4" ht="18" customHeight="1">
      <c r="A367" s="53" t="s">
        <v>1</v>
      </c>
      <c r="B367" s="53"/>
      <c r="C367" s="53"/>
      <c r="D367" s="53"/>
    </row>
    <row r="368" spans="1:4" ht="18" customHeight="1">
      <c r="A368" s="127" t="s">
        <v>293</v>
      </c>
      <c r="B368" s="127"/>
      <c r="C368" s="127"/>
      <c r="D368" s="127"/>
    </row>
    <row r="369" spans="1:4" ht="18" customHeight="1">
      <c r="A369" s="110" t="s">
        <v>2</v>
      </c>
      <c r="B369" s="111" t="s">
        <v>3</v>
      </c>
      <c r="C369" s="112" t="s">
        <v>4</v>
      </c>
      <c r="D369" s="113" t="s">
        <v>5</v>
      </c>
    </row>
    <row r="370" spans="1:4" ht="18" customHeight="1">
      <c r="A370" s="128" t="s">
        <v>239</v>
      </c>
      <c r="B370" s="8" t="s">
        <v>240</v>
      </c>
      <c r="C370" s="114">
        <v>146</v>
      </c>
      <c r="D370" s="115"/>
    </row>
    <row r="371" spans="1:4" ht="18" customHeight="1">
      <c r="A371" s="44" t="s">
        <v>148</v>
      </c>
      <c r="B371" s="8" t="s">
        <v>155</v>
      </c>
      <c r="C371" s="114">
        <v>4979706.1</v>
      </c>
      <c r="D371" s="115"/>
    </row>
    <row r="372" spans="1:4" ht="18" customHeight="1">
      <c r="A372" s="44" t="s">
        <v>6</v>
      </c>
      <c r="B372" s="8" t="s">
        <v>21</v>
      </c>
      <c r="C372" s="114">
        <v>10386383.99</v>
      </c>
      <c r="D372" s="115"/>
    </row>
    <row r="373" spans="1:4" ht="18" customHeight="1">
      <c r="A373" s="44" t="s">
        <v>7</v>
      </c>
      <c r="B373" s="8" t="s">
        <v>21</v>
      </c>
      <c r="C373" s="114">
        <v>201707.09</v>
      </c>
      <c r="D373" s="116"/>
    </row>
    <row r="374" spans="1:4" ht="18" customHeight="1">
      <c r="A374" s="44" t="s">
        <v>8</v>
      </c>
      <c r="B374" s="8" t="s">
        <v>21</v>
      </c>
      <c r="C374" s="114">
        <v>822.3</v>
      </c>
      <c r="D374" s="116"/>
    </row>
    <row r="375" spans="1:4" ht="18" customHeight="1">
      <c r="A375" s="44" t="s">
        <v>46</v>
      </c>
      <c r="B375" s="8" t="s">
        <v>22</v>
      </c>
      <c r="C375" s="114">
        <v>7351170.36</v>
      </c>
      <c r="D375" s="116"/>
    </row>
    <row r="376" spans="1:4" ht="18" customHeight="1">
      <c r="A376" s="44" t="s">
        <v>68</v>
      </c>
      <c r="B376" s="8" t="s">
        <v>76</v>
      </c>
      <c r="C376" s="114">
        <v>321677</v>
      </c>
      <c r="D376" s="116"/>
    </row>
    <row r="377" spans="1:4" ht="18" customHeight="1">
      <c r="A377" s="44" t="s">
        <v>9</v>
      </c>
      <c r="B377" s="8" t="s">
        <v>139</v>
      </c>
      <c r="C377" s="114">
        <v>2283889</v>
      </c>
      <c r="D377" s="116"/>
    </row>
    <row r="378" spans="1:4" ht="18" customHeight="1">
      <c r="A378" s="44" t="s">
        <v>10</v>
      </c>
      <c r="B378" s="8" t="s">
        <v>140</v>
      </c>
      <c r="C378" s="114">
        <v>109480</v>
      </c>
      <c r="D378" s="116"/>
    </row>
    <row r="379" spans="1:4" ht="18" customHeight="1">
      <c r="A379" s="44" t="s">
        <v>11</v>
      </c>
      <c r="B379" s="8" t="s">
        <v>141</v>
      </c>
      <c r="C379" s="114">
        <v>542922</v>
      </c>
      <c r="D379" s="116"/>
    </row>
    <row r="380" spans="1:4" ht="18" customHeight="1">
      <c r="A380" s="44" t="s">
        <v>12</v>
      </c>
      <c r="B380" s="8" t="s">
        <v>23</v>
      </c>
      <c r="C380" s="114">
        <v>1852742.25</v>
      </c>
      <c r="D380" s="116"/>
    </row>
    <row r="381" spans="1:4" ht="18" customHeight="1">
      <c r="A381" s="44" t="s">
        <v>13</v>
      </c>
      <c r="B381" s="8" t="s">
        <v>24</v>
      </c>
      <c r="C381" s="114">
        <v>885876.7</v>
      </c>
      <c r="D381" s="116"/>
    </row>
    <row r="382" spans="1:4" ht="18" customHeight="1">
      <c r="A382" s="44" t="s">
        <v>14</v>
      </c>
      <c r="B382" s="8" t="s">
        <v>25</v>
      </c>
      <c r="C382" s="114">
        <v>1125650.15</v>
      </c>
      <c r="D382" s="116"/>
    </row>
    <row r="383" spans="1:4" ht="18" customHeight="1">
      <c r="A383" s="44" t="s">
        <v>15</v>
      </c>
      <c r="B383" s="8" t="s">
        <v>26</v>
      </c>
      <c r="C383" s="114">
        <v>204551.37</v>
      </c>
      <c r="D383" s="116"/>
    </row>
    <row r="384" spans="1:4" ht="18" customHeight="1">
      <c r="A384" s="44" t="s">
        <v>72</v>
      </c>
      <c r="B384" s="8" t="s">
        <v>130</v>
      </c>
      <c r="C384" s="114">
        <v>1457450</v>
      </c>
      <c r="D384" s="116"/>
    </row>
    <row r="385" spans="1:4" ht="18" customHeight="1">
      <c r="A385" s="44" t="s">
        <v>131</v>
      </c>
      <c r="B385" s="8" t="s">
        <v>132</v>
      </c>
      <c r="C385" s="114">
        <v>184000</v>
      </c>
      <c r="D385" s="116"/>
    </row>
    <row r="386" spans="1:4" ht="18" customHeight="1">
      <c r="A386" s="44" t="s">
        <v>133</v>
      </c>
      <c r="B386" s="8" t="s">
        <v>134</v>
      </c>
      <c r="C386" s="114">
        <v>1469000</v>
      </c>
      <c r="D386" s="116"/>
    </row>
    <row r="387" spans="1:4" ht="18" customHeight="1">
      <c r="A387" s="44" t="s">
        <v>136</v>
      </c>
      <c r="B387" s="8" t="s">
        <v>137</v>
      </c>
      <c r="C387" s="114">
        <v>1203500</v>
      </c>
      <c r="D387" s="116"/>
    </row>
    <row r="388" spans="1:4" ht="18" customHeight="1">
      <c r="A388" s="44" t="s">
        <v>145</v>
      </c>
      <c r="B388" s="8" t="s">
        <v>30</v>
      </c>
      <c r="C388" s="114">
        <v>918600</v>
      </c>
      <c r="D388" s="116"/>
    </row>
    <row r="389" spans="1:4" ht="18" customHeight="1">
      <c r="A389" s="44" t="s">
        <v>80</v>
      </c>
      <c r="B389" s="8" t="s">
        <v>81</v>
      </c>
      <c r="C389" s="114">
        <v>97900</v>
      </c>
      <c r="D389" s="116"/>
    </row>
    <row r="390" spans="1:4" ht="18" customHeight="1">
      <c r="A390" s="44" t="s">
        <v>167</v>
      </c>
      <c r="B390" s="8" t="s">
        <v>279</v>
      </c>
      <c r="C390" s="114"/>
      <c r="D390" s="116"/>
    </row>
    <row r="391" spans="1:4" ht="18" customHeight="1">
      <c r="A391" s="44" t="s">
        <v>274</v>
      </c>
      <c r="B391" s="8"/>
      <c r="C391" s="114"/>
      <c r="D391" s="116"/>
    </row>
    <row r="392" spans="1:4" ht="18" customHeight="1">
      <c r="A392" s="44" t="s">
        <v>236</v>
      </c>
      <c r="B392" s="8" t="s">
        <v>224</v>
      </c>
      <c r="C392" s="114"/>
      <c r="D392" s="116">
        <v>38523</v>
      </c>
    </row>
    <row r="393" spans="1:4" ht="18" customHeight="1">
      <c r="A393" s="44" t="s">
        <v>16</v>
      </c>
      <c r="B393" s="8" t="s">
        <v>27</v>
      </c>
      <c r="C393" s="114"/>
      <c r="D393" s="11">
        <v>8225050.46</v>
      </c>
    </row>
    <row r="394" spans="1:4" ht="18" customHeight="1">
      <c r="A394" s="44" t="s">
        <v>17</v>
      </c>
      <c r="B394" s="8" t="s">
        <v>28</v>
      </c>
      <c r="C394" s="114"/>
      <c r="D394" s="117">
        <v>7325851.74</v>
      </c>
    </row>
    <row r="395" spans="1:4" ht="18" customHeight="1">
      <c r="A395" s="44" t="s">
        <v>101</v>
      </c>
      <c r="B395" s="8" t="s">
        <v>29</v>
      </c>
      <c r="C395" s="114"/>
      <c r="D395" s="116">
        <v>17377565.83</v>
      </c>
    </row>
    <row r="396" spans="1:4" ht="18" customHeight="1">
      <c r="A396" s="44" t="s">
        <v>19</v>
      </c>
      <c r="B396" s="8" t="s">
        <v>30</v>
      </c>
      <c r="C396" s="114"/>
      <c r="D396" s="116">
        <v>1120307.09</v>
      </c>
    </row>
    <row r="397" spans="1:4" ht="18" customHeight="1">
      <c r="A397" s="44" t="s">
        <v>258</v>
      </c>
      <c r="B397" s="8" t="s">
        <v>224</v>
      </c>
      <c r="C397" s="114"/>
      <c r="D397" s="116">
        <v>167000</v>
      </c>
    </row>
    <row r="398" spans="1:4" ht="18" customHeight="1">
      <c r="A398" s="44" t="s">
        <v>237</v>
      </c>
      <c r="B398" s="8" t="s">
        <v>224</v>
      </c>
      <c r="C398" s="114"/>
      <c r="D398" s="116">
        <v>739</v>
      </c>
    </row>
    <row r="399" spans="1:4" ht="18" customHeight="1">
      <c r="A399" s="44" t="s">
        <v>259</v>
      </c>
      <c r="B399" s="8" t="s">
        <v>224</v>
      </c>
      <c r="C399" s="114"/>
      <c r="D399" s="116">
        <v>1049000</v>
      </c>
    </row>
    <row r="400" spans="1:4" ht="18" customHeight="1">
      <c r="A400" s="44" t="s">
        <v>260</v>
      </c>
      <c r="B400" s="8"/>
      <c r="C400" s="114"/>
      <c r="D400" s="116"/>
    </row>
    <row r="401" spans="1:4" ht="18" customHeight="1">
      <c r="A401" s="44" t="s">
        <v>261</v>
      </c>
      <c r="B401" s="8" t="s">
        <v>26</v>
      </c>
      <c r="C401" s="114"/>
      <c r="D401" s="116"/>
    </row>
    <row r="402" spans="1:4" ht="18" customHeight="1">
      <c r="A402" s="44" t="s">
        <v>20</v>
      </c>
      <c r="B402" s="8" t="s">
        <v>31</v>
      </c>
      <c r="C402" s="114"/>
      <c r="D402" s="116">
        <v>255272.19</v>
      </c>
    </row>
    <row r="403" spans="1:4" ht="18" customHeight="1">
      <c r="A403" s="128" t="s">
        <v>195</v>
      </c>
      <c r="B403" s="118" t="s">
        <v>82</v>
      </c>
      <c r="C403" s="119"/>
      <c r="D403" s="116">
        <v>17865</v>
      </c>
    </row>
    <row r="404" spans="3:4" ht="18" customHeight="1">
      <c r="C404" s="112">
        <f>SUM(C370:C403)</f>
        <v>35577174.31</v>
      </c>
      <c r="D404" s="120">
        <f>SUM(D392:D403)</f>
        <v>35577174.309999995</v>
      </c>
    </row>
    <row r="405" ht="18" customHeight="1">
      <c r="C405" s="49"/>
    </row>
    <row r="406" spans="1:4" ht="18" customHeight="1">
      <c r="A406" s="130" t="s">
        <v>241</v>
      </c>
      <c r="B406" s="130"/>
      <c r="C406" s="130"/>
      <c r="D406" s="130"/>
    </row>
    <row r="407" spans="1:4" ht="18" customHeight="1">
      <c r="A407" s="130" t="s">
        <v>262</v>
      </c>
      <c r="B407" s="130"/>
      <c r="C407" s="130"/>
      <c r="D407" s="130"/>
    </row>
    <row r="408" spans="1:4" ht="18" customHeight="1">
      <c r="A408" s="20" t="s">
        <v>263</v>
      </c>
      <c r="B408" s="131"/>
      <c r="C408" s="131"/>
      <c r="D408" s="131"/>
    </row>
    <row r="409" spans="1:4" ht="18" customHeight="1">
      <c r="A409" s="131"/>
      <c r="B409" s="131"/>
      <c r="C409" s="124"/>
      <c r="D409" s="131"/>
    </row>
    <row r="410" spans="1:4" ht="18" customHeight="1">
      <c r="A410" s="54" t="s">
        <v>36</v>
      </c>
      <c r="B410" s="54"/>
      <c r="C410" s="54"/>
      <c r="D410" s="54"/>
    </row>
    <row r="411" spans="1:4" ht="18" customHeight="1">
      <c r="A411" s="54" t="s">
        <v>37</v>
      </c>
      <c r="B411" s="54"/>
      <c r="C411" s="54"/>
      <c r="D411" s="54"/>
    </row>
    <row r="412" spans="1:4" ht="18" customHeight="1">
      <c r="A412" s="132" t="s">
        <v>301</v>
      </c>
      <c r="B412" s="132"/>
      <c r="C412" s="132"/>
      <c r="D412" s="132"/>
    </row>
    <row r="413" spans="1:4" ht="18.75" customHeight="1">
      <c r="A413" s="133"/>
      <c r="B413" s="133"/>
      <c r="C413" s="134"/>
      <c r="D413" s="133"/>
    </row>
    <row r="414" spans="1:4" ht="18.75" customHeight="1">
      <c r="A414" s="54" t="s">
        <v>294</v>
      </c>
      <c r="B414" s="54"/>
      <c r="C414" s="54"/>
      <c r="D414" s="54"/>
    </row>
    <row r="415" spans="1:4" ht="18.75" customHeight="1">
      <c r="A415" s="54" t="s">
        <v>39</v>
      </c>
      <c r="B415" s="54"/>
      <c r="C415" s="54"/>
      <c r="D415" s="54"/>
    </row>
    <row r="416" ht="18.75" customHeight="1">
      <c r="A416" s="2" t="s">
        <v>40</v>
      </c>
    </row>
    <row r="417" spans="1:4" ht="18.75" customHeight="1">
      <c r="A417" s="2" t="s">
        <v>41</v>
      </c>
      <c r="D417" s="121">
        <v>247720</v>
      </c>
    </row>
    <row r="418" spans="1:4" ht="18.75" customHeight="1">
      <c r="A418" s="2" t="s">
        <v>42</v>
      </c>
      <c r="D418" s="121">
        <v>42.95</v>
      </c>
    </row>
    <row r="419" spans="1:4" ht="18.75" customHeight="1">
      <c r="A419" s="2" t="s">
        <v>43</v>
      </c>
      <c r="D419" s="121">
        <v>7509.24</v>
      </c>
    </row>
    <row r="420" spans="1:4" ht="18.75" customHeight="1">
      <c r="A420" s="20" t="s">
        <v>44</v>
      </c>
      <c r="D420" s="50">
        <f>SUM(D416:D419)</f>
        <v>255272.19</v>
      </c>
    </row>
    <row r="429" spans="1:4" ht="18.75" customHeight="1">
      <c r="A429" s="54" t="s">
        <v>295</v>
      </c>
      <c r="B429" s="54"/>
      <c r="C429" s="54"/>
      <c r="D429" s="54"/>
    </row>
    <row r="430" spans="1:4" ht="18.75" customHeight="1">
      <c r="A430" s="54" t="s">
        <v>158</v>
      </c>
      <c r="B430" s="54"/>
      <c r="C430" s="54"/>
      <c r="D430" s="54"/>
    </row>
    <row r="431" spans="1:4" ht="18.75" customHeight="1">
      <c r="A431" s="2" t="s">
        <v>160</v>
      </c>
      <c r="B431" s="125" t="s">
        <v>162</v>
      </c>
      <c r="D431" s="49">
        <f>230000-214233</f>
        <v>15767</v>
      </c>
    </row>
    <row r="432" spans="1:4" ht="18.75" customHeight="1">
      <c r="A432" s="2" t="s">
        <v>161</v>
      </c>
      <c r="B432" s="125" t="s">
        <v>163</v>
      </c>
      <c r="D432" s="49">
        <f>190000-189930</f>
        <v>70</v>
      </c>
    </row>
    <row r="433" spans="1:4" ht="18.75" customHeight="1">
      <c r="A433" s="2" t="s">
        <v>159</v>
      </c>
      <c r="B433" s="125" t="s">
        <v>164</v>
      </c>
      <c r="D433" s="49">
        <f>120000-119291</f>
        <v>709</v>
      </c>
    </row>
    <row r="434" spans="1:4" ht="18.75" customHeight="1">
      <c r="A434" s="2" t="s">
        <v>159</v>
      </c>
      <c r="B434" s="126" t="s">
        <v>165</v>
      </c>
      <c r="C434" s="126"/>
      <c r="D434" s="49">
        <f>16000-14732</f>
        <v>1268</v>
      </c>
    </row>
    <row r="435" spans="1:4" ht="18.75" customHeight="1">
      <c r="A435" s="2" t="s">
        <v>159</v>
      </c>
      <c r="B435" s="126" t="s">
        <v>166</v>
      </c>
      <c r="C435" s="126"/>
      <c r="D435" s="49">
        <f>60942-60891</f>
        <v>51</v>
      </c>
    </row>
    <row r="436" spans="1:4" ht="18.75" customHeight="1">
      <c r="A436" s="20" t="s">
        <v>44</v>
      </c>
      <c r="D436" s="50">
        <f>SUM(D431:D435)</f>
        <v>17865</v>
      </c>
    </row>
    <row r="437" spans="1:4" ht="18.75" customHeight="1">
      <c r="A437" s="20"/>
      <c r="D437" s="50"/>
    </row>
    <row r="438" spans="1:4" ht="18.75" customHeight="1">
      <c r="A438" s="20"/>
      <c r="D438" s="50"/>
    </row>
    <row r="439" spans="1:4" ht="18.75" customHeight="1">
      <c r="A439" s="20"/>
      <c r="D439" s="50"/>
    </row>
    <row r="440" spans="1:4" ht="18.75" customHeight="1">
      <c r="A440" s="20"/>
      <c r="D440" s="50"/>
    </row>
    <row r="441" spans="1:4" ht="18.75" customHeight="1">
      <c r="A441" s="20"/>
      <c r="D441" s="50"/>
    </row>
    <row r="442" spans="1:4" ht="18.75" customHeight="1">
      <c r="A442" s="20"/>
      <c r="D442" s="50"/>
    </row>
    <row r="443" spans="1:4" ht="18.75" customHeight="1">
      <c r="A443" s="20"/>
      <c r="D443" s="50"/>
    </row>
    <row r="444" spans="1:4" ht="18.75" customHeight="1">
      <c r="A444" s="20"/>
      <c r="D444" s="50"/>
    </row>
    <row r="445" spans="1:4" ht="18.75" customHeight="1">
      <c r="A445" s="20"/>
      <c r="D445" s="50"/>
    </row>
    <row r="446" spans="1:4" ht="18.75" customHeight="1">
      <c r="A446" s="20"/>
      <c r="D446" s="50"/>
    </row>
    <row r="447" spans="1:4" ht="18.75" customHeight="1">
      <c r="A447" s="20"/>
      <c r="D447" s="50"/>
    </row>
    <row r="448" spans="1:4" ht="18.75" customHeight="1">
      <c r="A448" s="20"/>
      <c r="D448" s="50"/>
    </row>
    <row r="449" spans="1:4" ht="18.75" customHeight="1">
      <c r="A449" s="20"/>
      <c r="D449" s="50"/>
    </row>
    <row r="450" spans="1:4" ht="18.75" customHeight="1">
      <c r="A450" s="20"/>
      <c r="D450" s="50"/>
    </row>
    <row r="451" spans="1:4" ht="18.75" customHeight="1">
      <c r="A451" s="20"/>
      <c r="D451" s="50"/>
    </row>
    <row r="452" spans="1:4" ht="18.75" customHeight="1">
      <c r="A452" s="20"/>
      <c r="D452" s="50"/>
    </row>
    <row r="453" spans="1:4" ht="18.75" customHeight="1">
      <c r="A453" s="20"/>
      <c r="D453" s="50"/>
    </row>
    <row r="454" spans="1:4" ht="18.75" customHeight="1">
      <c r="A454" s="20"/>
      <c r="D454" s="50"/>
    </row>
    <row r="455" spans="1:4" ht="18.75" customHeight="1">
      <c r="A455" s="20"/>
      <c r="D455" s="50"/>
    </row>
    <row r="456" spans="1:4" ht="18.75" customHeight="1">
      <c r="A456" s="20"/>
      <c r="D456" s="50"/>
    </row>
    <row r="457" spans="1:4" ht="17.25" customHeight="1">
      <c r="A457" s="53" t="s">
        <v>0</v>
      </c>
      <c r="B457" s="53"/>
      <c r="C457" s="53"/>
      <c r="D457" s="53"/>
    </row>
    <row r="458" spans="1:4" ht="17.25" customHeight="1">
      <c r="A458" s="53" t="s">
        <v>1</v>
      </c>
      <c r="B458" s="53"/>
      <c r="C458" s="53"/>
      <c r="D458" s="53"/>
    </row>
    <row r="459" spans="1:4" ht="17.25" customHeight="1">
      <c r="A459" s="127" t="s">
        <v>302</v>
      </c>
      <c r="B459" s="127"/>
      <c r="C459" s="127"/>
      <c r="D459" s="127"/>
    </row>
    <row r="460" spans="1:4" ht="17.25" customHeight="1">
      <c r="A460" s="110" t="s">
        <v>2</v>
      </c>
      <c r="B460" s="111" t="s">
        <v>3</v>
      </c>
      <c r="C460" s="112" t="s">
        <v>4</v>
      </c>
      <c r="D460" s="113" t="s">
        <v>5</v>
      </c>
    </row>
    <row r="461" spans="1:4" ht="17.25" customHeight="1">
      <c r="A461" s="135" t="s">
        <v>239</v>
      </c>
      <c r="B461" s="4" t="s">
        <v>240</v>
      </c>
      <c r="C461" s="114">
        <v>0</v>
      </c>
      <c r="D461" s="115"/>
    </row>
    <row r="462" spans="1:4" ht="17.25" customHeight="1">
      <c r="A462" s="129" t="s">
        <v>148</v>
      </c>
      <c r="B462" s="8" t="s">
        <v>155</v>
      </c>
      <c r="C462" s="114">
        <v>6731678.81</v>
      </c>
      <c r="D462" s="115"/>
    </row>
    <row r="463" spans="1:4" ht="17.25" customHeight="1">
      <c r="A463" s="129" t="s">
        <v>6</v>
      </c>
      <c r="B463" s="8" t="s">
        <v>21</v>
      </c>
      <c r="C463" s="114">
        <v>9168460.23</v>
      </c>
      <c r="D463" s="115"/>
    </row>
    <row r="464" spans="1:4" ht="17.25" customHeight="1">
      <c r="A464" s="129" t="s">
        <v>7</v>
      </c>
      <c r="B464" s="8" t="s">
        <v>21</v>
      </c>
      <c r="C464" s="114">
        <v>155194.49</v>
      </c>
      <c r="D464" s="116"/>
    </row>
    <row r="465" spans="1:4" ht="17.25" customHeight="1">
      <c r="A465" s="129" t="s">
        <v>8</v>
      </c>
      <c r="B465" s="8" t="s">
        <v>21</v>
      </c>
      <c r="C465" s="114">
        <v>822.3</v>
      </c>
      <c r="D465" s="116"/>
    </row>
    <row r="466" spans="1:4" ht="17.25" customHeight="1">
      <c r="A466" s="129" t="s">
        <v>46</v>
      </c>
      <c r="B466" s="8" t="s">
        <v>22</v>
      </c>
      <c r="C466" s="114">
        <v>7351170.36</v>
      </c>
      <c r="D466" s="116"/>
    </row>
    <row r="467" spans="1:4" ht="17.25" customHeight="1">
      <c r="A467" s="129" t="s">
        <v>68</v>
      </c>
      <c r="B467" s="8" t="s">
        <v>76</v>
      </c>
      <c r="C467" s="114">
        <v>337251</v>
      </c>
      <c r="D467" s="116"/>
    </row>
    <row r="468" spans="1:4" ht="17.25" customHeight="1">
      <c r="A468" s="129" t="s">
        <v>9</v>
      </c>
      <c r="B468" s="8" t="s">
        <v>139</v>
      </c>
      <c r="C468" s="114">
        <v>2463069</v>
      </c>
      <c r="D468" s="116"/>
    </row>
    <row r="469" spans="1:4" ht="17.25" customHeight="1">
      <c r="A469" s="129" t="s">
        <v>10</v>
      </c>
      <c r="B469" s="8" t="s">
        <v>140</v>
      </c>
      <c r="C469" s="114">
        <v>122100</v>
      </c>
      <c r="D469" s="116"/>
    </row>
    <row r="470" spans="1:4" ht="17.25" customHeight="1">
      <c r="A470" s="129" t="s">
        <v>11</v>
      </c>
      <c r="B470" s="8" t="s">
        <v>141</v>
      </c>
      <c r="C470" s="114">
        <v>619462</v>
      </c>
      <c r="D470" s="116"/>
    </row>
    <row r="471" spans="1:4" ht="17.25" customHeight="1">
      <c r="A471" s="129" t="s">
        <v>12</v>
      </c>
      <c r="B471" s="8" t="s">
        <v>23</v>
      </c>
      <c r="C471" s="114">
        <v>2649588.25</v>
      </c>
      <c r="D471" s="116"/>
    </row>
    <row r="472" spans="1:4" ht="17.25" customHeight="1">
      <c r="A472" s="129" t="s">
        <v>13</v>
      </c>
      <c r="B472" s="8" t="s">
        <v>24</v>
      </c>
      <c r="C472" s="114">
        <v>1140033.82</v>
      </c>
      <c r="D472" s="116"/>
    </row>
    <row r="473" spans="1:4" ht="17.25" customHeight="1">
      <c r="A473" s="129" t="s">
        <v>14</v>
      </c>
      <c r="B473" s="8" t="s">
        <v>25</v>
      </c>
      <c r="C473" s="114">
        <v>1718099.99</v>
      </c>
      <c r="D473" s="116"/>
    </row>
    <row r="474" spans="1:4" ht="17.25" customHeight="1">
      <c r="A474" s="129" t="s">
        <v>15</v>
      </c>
      <c r="B474" s="8" t="s">
        <v>26</v>
      </c>
      <c r="C474" s="114">
        <v>221835.79</v>
      </c>
      <c r="D474" s="116"/>
    </row>
    <row r="475" spans="1:4" ht="17.25" customHeight="1">
      <c r="A475" s="129" t="s">
        <v>72</v>
      </c>
      <c r="B475" s="8" t="s">
        <v>130</v>
      </c>
      <c r="C475" s="114">
        <v>1457450</v>
      </c>
      <c r="D475" s="116"/>
    </row>
    <row r="476" spans="1:4" ht="17.25" customHeight="1">
      <c r="A476" s="129" t="s">
        <v>131</v>
      </c>
      <c r="B476" s="8" t="s">
        <v>132</v>
      </c>
      <c r="C476" s="114">
        <v>184000</v>
      </c>
      <c r="D476" s="116"/>
    </row>
    <row r="477" spans="1:4" ht="17.25" customHeight="1">
      <c r="A477" s="129" t="s">
        <v>133</v>
      </c>
      <c r="B477" s="8" t="s">
        <v>134</v>
      </c>
      <c r="C477" s="114">
        <v>1469000</v>
      </c>
      <c r="D477" s="116"/>
    </row>
    <row r="478" spans="1:4" ht="17.25" customHeight="1">
      <c r="A478" s="129" t="s">
        <v>136</v>
      </c>
      <c r="B478" s="8" t="s">
        <v>137</v>
      </c>
      <c r="C478" s="114">
        <v>1311000</v>
      </c>
      <c r="D478" s="116"/>
    </row>
    <row r="479" spans="1:4" ht="17.25" customHeight="1">
      <c r="A479" s="129" t="s">
        <v>145</v>
      </c>
      <c r="B479" s="8" t="s">
        <v>30</v>
      </c>
      <c r="C479" s="114">
        <v>965600</v>
      </c>
      <c r="D479" s="116"/>
    </row>
    <row r="480" spans="1:4" ht="17.25" customHeight="1">
      <c r="A480" s="129" t="s">
        <v>80</v>
      </c>
      <c r="B480" s="8" t="s">
        <v>81</v>
      </c>
      <c r="C480" s="114"/>
      <c r="D480" s="116"/>
    </row>
    <row r="481" spans="1:4" ht="17.25" customHeight="1">
      <c r="A481" s="129" t="s">
        <v>167</v>
      </c>
      <c r="B481" s="8" t="s">
        <v>279</v>
      </c>
      <c r="C481" s="114"/>
      <c r="D481" s="116"/>
    </row>
    <row r="482" spans="1:4" ht="17.25" customHeight="1">
      <c r="A482" s="129" t="s">
        <v>274</v>
      </c>
      <c r="B482" s="8"/>
      <c r="C482" s="114"/>
      <c r="D482" s="116"/>
    </row>
    <row r="483" spans="1:4" ht="17.25" customHeight="1">
      <c r="A483" s="129" t="s">
        <v>236</v>
      </c>
      <c r="B483" s="8" t="s">
        <v>224</v>
      </c>
      <c r="C483" s="114"/>
      <c r="D483" s="116">
        <v>38523</v>
      </c>
    </row>
    <row r="484" spans="1:4" ht="17.25" customHeight="1">
      <c r="A484" s="129" t="s">
        <v>16</v>
      </c>
      <c r="B484" s="8" t="s">
        <v>27</v>
      </c>
      <c r="C484" s="114"/>
      <c r="D484" s="11">
        <v>8019200.46</v>
      </c>
    </row>
    <row r="485" spans="1:4" ht="17.25" customHeight="1">
      <c r="A485" s="129" t="s">
        <v>17</v>
      </c>
      <c r="B485" s="8" t="s">
        <v>28</v>
      </c>
      <c r="C485" s="114"/>
      <c r="D485" s="117">
        <v>7325851.74</v>
      </c>
    </row>
    <row r="486" spans="1:4" ht="17.25" customHeight="1">
      <c r="A486" s="129" t="s">
        <v>101</v>
      </c>
      <c r="B486" s="8" t="s">
        <v>29</v>
      </c>
      <c r="C486" s="114"/>
      <c r="D486" s="116">
        <v>18794921.27</v>
      </c>
    </row>
    <row r="487" spans="1:4" ht="17.25" customHeight="1">
      <c r="A487" s="129" t="s">
        <v>19</v>
      </c>
      <c r="B487" s="8" t="s">
        <v>30</v>
      </c>
      <c r="C487" s="114"/>
      <c r="D487" s="116">
        <v>1120794.49</v>
      </c>
    </row>
    <row r="488" spans="1:4" ht="17.25" customHeight="1">
      <c r="A488" s="129" t="s">
        <v>258</v>
      </c>
      <c r="B488" s="8" t="s">
        <v>224</v>
      </c>
      <c r="C488" s="114"/>
      <c r="D488" s="116">
        <v>121000</v>
      </c>
    </row>
    <row r="489" spans="1:4" ht="17.25" customHeight="1">
      <c r="A489" s="129" t="s">
        <v>237</v>
      </c>
      <c r="B489" s="8" t="s">
        <v>224</v>
      </c>
      <c r="C489" s="114"/>
      <c r="D489" s="116">
        <v>0</v>
      </c>
    </row>
    <row r="490" spans="1:4" ht="17.25" customHeight="1">
      <c r="A490" s="129" t="s">
        <v>259</v>
      </c>
      <c r="B490" s="8" t="s">
        <v>224</v>
      </c>
      <c r="C490" s="114"/>
      <c r="D490" s="116">
        <v>1462000</v>
      </c>
    </row>
    <row r="491" spans="1:4" ht="17.25" customHeight="1">
      <c r="A491" s="129" t="s">
        <v>260</v>
      </c>
      <c r="B491" s="8"/>
      <c r="C491" s="114"/>
      <c r="D491" s="116"/>
    </row>
    <row r="492" spans="1:4" ht="17.25" customHeight="1">
      <c r="A492" s="129" t="s">
        <v>261</v>
      </c>
      <c r="B492" s="8" t="s">
        <v>26</v>
      </c>
      <c r="C492" s="114"/>
      <c r="D492" s="116"/>
    </row>
    <row r="493" spans="1:4" ht="17.25" customHeight="1">
      <c r="A493" s="129" t="s">
        <v>20</v>
      </c>
      <c r="B493" s="8" t="s">
        <v>31</v>
      </c>
      <c r="C493" s="114"/>
      <c r="D493" s="116">
        <v>255603.8</v>
      </c>
    </row>
    <row r="494" spans="1:4" ht="17.25" customHeight="1">
      <c r="A494" s="135" t="s">
        <v>195</v>
      </c>
      <c r="B494" s="8" t="s">
        <v>82</v>
      </c>
      <c r="C494" s="114"/>
      <c r="D494" s="116">
        <v>791357</v>
      </c>
    </row>
    <row r="495" spans="1:4" ht="17.25" customHeight="1">
      <c r="A495" s="135" t="s">
        <v>303</v>
      </c>
      <c r="B495" s="118" t="s">
        <v>82</v>
      </c>
      <c r="C495" s="114"/>
      <c r="D495" s="136">
        <v>136564.28</v>
      </c>
    </row>
    <row r="496" spans="2:4" ht="17.25" customHeight="1">
      <c r="B496" s="23"/>
      <c r="C496" s="137">
        <f>SUM(C461:C495)</f>
        <v>38065816.04</v>
      </c>
      <c r="D496" s="120">
        <f>SUM(D483:D495)</f>
        <v>38065816.04</v>
      </c>
    </row>
    <row r="497" ht="17.25" customHeight="1">
      <c r="C497" s="49"/>
    </row>
    <row r="498" spans="1:4" ht="17.25" customHeight="1">
      <c r="A498" s="130" t="s">
        <v>316</v>
      </c>
      <c r="B498" s="130"/>
      <c r="C498" s="130"/>
      <c r="D498" s="130"/>
    </row>
    <row r="499" spans="1:4" ht="17.25" customHeight="1">
      <c r="A499" s="130" t="s">
        <v>262</v>
      </c>
      <c r="B499" s="130"/>
      <c r="C499" s="130"/>
      <c r="D499" s="130"/>
    </row>
    <row r="500" spans="1:4" ht="17.25" customHeight="1">
      <c r="A500" s="20" t="s">
        <v>263</v>
      </c>
      <c r="B500" s="131"/>
      <c r="C500" s="131"/>
      <c r="D500" s="131"/>
    </row>
    <row r="501" spans="1:4" ht="17.25" customHeight="1">
      <c r="A501" s="131"/>
      <c r="B501" s="131"/>
      <c r="C501" s="124"/>
      <c r="D501" s="131"/>
    </row>
    <row r="502" spans="1:4" ht="17.25" customHeight="1">
      <c r="A502" s="54" t="s">
        <v>36</v>
      </c>
      <c r="B502" s="54"/>
      <c r="C502" s="54"/>
      <c r="D502" s="54"/>
    </row>
    <row r="503" spans="1:4" ht="17.25" customHeight="1">
      <c r="A503" s="54" t="s">
        <v>37</v>
      </c>
      <c r="B503" s="54"/>
      <c r="C503" s="54"/>
      <c r="D503" s="54"/>
    </row>
    <row r="504" spans="1:4" ht="17.25" customHeight="1">
      <c r="A504" s="132" t="s">
        <v>304</v>
      </c>
      <c r="B504" s="132"/>
      <c r="C504" s="132"/>
      <c r="D504" s="132"/>
    </row>
    <row r="505" spans="1:4" ht="18.75" customHeight="1">
      <c r="A505" s="133"/>
      <c r="B505" s="133"/>
      <c r="C505" s="134"/>
      <c r="D505" s="133"/>
    </row>
    <row r="506" spans="1:4" ht="18.75" customHeight="1">
      <c r="A506" s="54" t="s">
        <v>305</v>
      </c>
      <c r="B506" s="54"/>
      <c r="C506" s="54"/>
      <c r="D506" s="54"/>
    </row>
    <row r="507" spans="1:4" ht="18.75" customHeight="1">
      <c r="A507" s="54" t="s">
        <v>39</v>
      </c>
      <c r="B507" s="54"/>
      <c r="C507" s="54"/>
      <c r="D507" s="54"/>
    </row>
    <row r="508" spans="1:4" ht="18.75" customHeight="1">
      <c r="A508" s="2" t="s">
        <v>40</v>
      </c>
      <c r="D508" s="121">
        <v>3258.98</v>
      </c>
    </row>
    <row r="509" spans="1:4" ht="18.75" customHeight="1">
      <c r="A509" s="2" t="s">
        <v>41</v>
      </c>
      <c r="D509" s="121">
        <v>244750</v>
      </c>
    </row>
    <row r="510" spans="1:4" ht="18.75" customHeight="1">
      <c r="A510" s="2" t="s">
        <v>42</v>
      </c>
      <c r="D510" s="121">
        <v>38.9</v>
      </c>
    </row>
    <row r="511" spans="1:4" ht="18.75" customHeight="1">
      <c r="A511" s="2" t="s">
        <v>43</v>
      </c>
      <c r="D511" s="121">
        <v>7555.92</v>
      </c>
    </row>
    <row r="512" spans="1:4" ht="18.75" customHeight="1">
      <c r="A512" s="20" t="s">
        <v>44</v>
      </c>
      <c r="D512" s="50">
        <f>SUM(D508:D511)</f>
        <v>255603.80000000002</v>
      </c>
    </row>
    <row r="517" spans="1:4" ht="18.75" customHeight="1">
      <c r="A517" s="54" t="s">
        <v>306</v>
      </c>
      <c r="B517" s="54"/>
      <c r="C517" s="54"/>
      <c r="D517" s="54"/>
    </row>
    <row r="518" spans="1:4" ht="18.75" customHeight="1">
      <c r="A518" s="54" t="s">
        <v>158</v>
      </c>
      <c r="B518" s="54"/>
      <c r="C518" s="54"/>
      <c r="D518" s="54"/>
    </row>
    <row r="519" spans="1:4" ht="18.75" customHeight="1">
      <c r="A519" s="2" t="s">
        <v>160</v>
      </c>
      <c r="B519" s="125" t="s">
        <v>162</v>
      </c>
      <c r="D519" s="49">
        <v>337967</v>
      </c>
    </row>
    <row r="520" spans="1:4" ht="18.75" customHeight="1">
      <c r="A520" s="2" t="s">
        <v>161</v>
      </c>
      <c r="B520" s="125" t="s">
        <v>163</v>
      </c>
      <c r="D520" s="49">
        <v>228070</v>
      </c>
    </row>
    <row r="521" spans="1:4" ht="18.75" customHeight="1">
      <c r="A521" s="2" t="s">
        <v>159</v>
      </c>
      <c r="B521" s="125" t="s">
        <v>164</v>
      </c>
      <c r="D521" s="49">
        <v>130009</v>
      </c>
    </row>
    <row r="522" spans="1:4" ht="18.75" customHeight="1">
      <c r="A522" s="2" t="s">
        <v>159</v>
      </c>
      <c r="B522" s="126" t="s">
        <v>165</v>
      </c>
      <c r="C522" s="126"/>
      <c r="D522" s="49">
        <v>17468</v>
      </c>
    </row>
    <row r="523" spans="1:4" ht="18.75" customHeight="1">
      <c r="A523" s="2" t="s">
        <v>159</v>
      </c>
      <c r="B523" s="126" t="s">
        <v>166</v>
      </c>
      <c r="C523" s="126"/>
      <c r="D523" s="49">
        <v>77843</v>
      </c>
    </row>
    <row r="524" spans="1:4" ht="18.75" customHeight="1">
      <c r="A524" s="20" t="s">
        <v>44</v>
      </c>
      <c r="D524" s="50">
        <f>SUM(D519:D523)</f>
        <v>791357</v>
      </c>
    </row>
    <row r="525" spans="1:4" ht="18.75" customHeight="1">
      <c r="A525" s="54"/>
      <c r="B525" s="54"/>
      <c r="C525" s="54"/>
      <c r="D525" s="54"/>
    </row>
    <row r="526" spans="1:4" ht="18.75" customHeight="1">
      <c r="A526" s="54"/>
      <c r="B526" s="54"/>
      <c r="C526" s="54"/>
      <c r="D526" s="54"/>
    </row>
    <row r="527" spans="1:4" ht="18.75" customHeight="1">
      <c r="A527" s="20"/>
      <c r="B527" s="20"/>
      <c r="C527" s="20"/>
      <c r="D527" s="20"/>
    </row>
    <row r="528" spans="2:4" ht="18.75" customHeight="1">
      <c r="B528" s="2"/>
      <c r="C528" s="124"/>
      <c r="D528" s="2"/>
    </row>
    <row r="529" spans="2:4" ht="18.75" customHeight="1">
      <c r="B529" s="2"/>
      <c r="C529" s="124"/>
      <c r="D529" s="2"/>
    </row>
    <row r="530" spans="1:4" ht="18.75" customHeight="1">
      <c r="A530" s="54" t="s">
        <v>307</v>
      </c>
      <c r="B530" s="54"/>
      <c r="C530" s="54"/>
      <c r="D530" s="54"/>
    </row>
    <row r="531" spans="1:4" ht="18.75" customHeight="1">
      <c r="A531" s="54" t="s">
        <v>45</v>
      </c>
      <c r="B531" s="54"/>
      <c r="C531" s="54"/>
      <c r="D531" s="54"/>
    </row>
    <row r="532" spans="1:4" ht="18.75" customHeight="1">
      <c r="A532" s="2" t="s">
        <v>317</v>
      </c>
      <c r="B532" s="2"/>
      <c r="C532" s="124"/>
      <c r="D532" s="36">
        <v>5000</v>
      </c>
    </row>
    <row r="533" spans="1:4" ht="18.75" customHeight="1">
      <c r="A533" s="2" t="s">
        <v>318</v>
      </c>
      <c r="B533" s="2"/>
      <c r="C533" s="124"/>
      <c r="D533" s="36">
        <v>4500</v>
      </c>
    </row>
    <row r="534" spans="1:4" ht="18.75" customHeight="1">
      <c r="A534" s="2" t="s">
        <v>319</v>
      </c>
      <c r="B534" s="2"/>
      <c r="C534" s="124"/>
      <c r="D534" s="36">
        <v>5146</v>
      </c>
    </row>
    <row r="535" spans="1:4" ht="18.75" customHeight="1">
      <c r="A535" s="2" t="s">
        <v>320</v>
      </c>
      <c r="B535" s="2"/>
      <c r="C535" s="124"/>
      <c r="D535" s="36">
        <v>10800</v>
      </c>
    </row>
    <row r="536" spans="1:4" ht="18.75" customHeight="1">
      <c r="A536" s="2" t="s">
        <v>321</v>
      </c>
      <c r="B536" s="2"/>
      <c r="C536" s="124"/>
      <c r="D536" s="36">
        <v>99881.6</v>
      </c>
    </row>
    <row r="537" spans="1:4" ht="18.75" customHeight="1">
      <c r="A537" s="2" t="s">
        <v>322</v>
      </c>
      <c r="B537" s="2"/>
      <c r="C537" s="124"/>
      <c r="D537" s="36">
        <v>11236.68</v>
      </c>
    </row>
    <row r="538" spans="1:4" ht="18.75" customHeight="1">
      <c r="A538" s="20" t="s">
        <v>44</v>
      </c>
      <c r="B538" s="2"/>
      <c r="C538" s="124"/>
      <c r="D538" s="48">
        <f>SUM(D532:D537)</f>
        <v>136564.28</v>
      </c>
    </row>
    <row r="539" spans="2:4" ht="18.75" customHeight="1">
      <c r="B539" s="2"/>
      <c r="C539" s="124"/>
      <c r="D539" s="36"/>
    </row>
    <row r="540" spans="2:4" ht="18.75" customHeight="1">
      <c r="B540" s="2"/>
      <c r="C540" s="124"/>
      <c r="D540" s="36"/>
    </row>
    <row r="541" spans="2:4" ht="18.75" customHeight="1">
      <c r="B541" s="2"/>
      <c r="C541" s="124"/>
      <c r="D541" s="36"/>
    </row>
    <row r="542" spans="2:4" ht="18.75" customHeight="1">
      <c r="B542" s="2"/>
      <c r="C542" s="124"/>
      <c r="D542" s="36"/>
    </row>
    <row r="543" spans="2:4" ht="18.75" customHeight="1">
      <c r="B543" s="2"/>
      <c r="C543" s="124"/>
      <c r="D543" s="36"/>
    </row>
    <row r="544" spans="2:4" ht="18.75" customHeight="1">
      <c r="B544" s="2"/>
      <c r="C544" s="124"/>
      <c r="D544" s="36"/>
    </row>
    <row r="545" spans="2:4" ht="18.75" customHeight="1">
      <c r="B545" s="2"/>
      <c r="C545" s="124"/>
      <c r="D545" s="36"/>
    </row>
    <row r="546" spans="2:4" ht="18.75" customHeight="1">
      <c r="B546" s="2"/>
      <c r="C546" s="124"/>
      <c r="D546" s="2"/>
    </row>
    <row r="547" spans="2:4" ht="18.75" customHeight="1">
      <c r="B547" s="2"/>
      <c r="C547" s="124"/>
      <c r="D547" s="2"/>
    </row>
    <row r="548" spans="2:4" ht="18.75" customHeight="1">
      <c r="B548" s="2"/>
      <c r="C548" s="124"/>
      <c r="D548" s="2"/>
    </row>
    <row r="549" spans="2:4" ht="18.75" customHeight="1">
      <c r="B549" s="2"/>
      <c r="C549" s="124"/>
      <c r="D549" s="2"/>
    </row>
    <row r="550" spans="2:4" ht="18.75" customHeight="1">
      <c r="B550" s="2"/>
      <c r="C550" s="124"/>
      <c r="D550" s="2"/>
    </row>
    <row r="551" spans="2:4" ht="18.75" customHeight="1">
      <c r="B551" s="2"/>
      <c r="C551" s="124"/>
      <c r="D551" s="2"/>
    </row>
    <row r="552" spans="2:4" ht="18.75" customHeight="1">
      <c r="B552" s="2"/>
      <c r="C552" s="124"/>
      <c r="D552" s="2"/>
    </row>
    <row r="553" spans="2:4" ht="18.75" customHeight="1">
      <c r="B553" s="2"/>
      <c r="C553" s="124"/>
      <c r="D553" s="2"/>
    </row>
    <row r="554" spans="2:4" ht="18.75" customHeight="1">
      <c r="B554" s="2"/>
      <c r="C554" s="124"/>
      <c r="D554" s="2"/>
    </row>
    <row r="555" spans="2:4" ht="18.75" customHeight="1">
      <c r="B555" s="2"/>
      <c r="C555" s="124"/>
      <c r="D555" s="2"/>
    </row>
    <row r="556" spans="2:4" ht="18.75" customHeight="1">
      <c r="B556" s="2"/>
      <c r="C556" s="124"/>
      <c r="D556" s="2"/>
    </row>
    <row r="557" spans="2:4" ht="18.75" customHeight="1">
      <c r="B557" s="2"/>
      <c r="C557" s="124"/>
      <c r="D557" s="2"/>
    </row>
    <row r="558" spans="2:4" ht="18.75" customHeight="1">
      <c r="B558" s="2"/>
      <c r="C558" s="124"/>
      <c r="D558" s="2"/>
    </row>
    <row r="559" spans="2:4" ht="18.75" customHeight="1">
      <c r="B559" s="2"/>
      <c r="C559" s="124"/>
      <c r="D559" s="2"/>
    </row>
    <row r="560" spans="2:4" ht="18.75" customHeight="1">
      <c r="B560" s="2"/>
      <c r="C560" s="124"/>
      <c r="D560" s="2"/>
    </row>
    <row r="561" spans="2:4" ht="18.75" customHeight="1">
      <c r="B561" s="2"/>
      <c r="C561" s="124"/>
      <c r="D561" s="2"/>
    </row>
    <row r="562" spans="2:4" ht="18.75" customHeight="1">
      <c r="B562" s="2"/>
      <c r="C562" s="124"/>
      <c r="D562" s="2"/>
    </row>
    <row r="563" spans="2:4" ht="18.75" customHeight="1">
      <c r="B563" s="2"/>
      <c r="C563" s="124"/>
      <c r="D563" s="2"/>
    </row>
    <row r="564" spans="2:4" ht="18.75" customHeight="1">
      <c r="B564" s="2"/>
      <c r="C564" s="124"/>
      <c r="D564" s="2"/>
    </row>
    <row r="565" spans="2:4" ht="18.75" customHeight="1">
      <c r="B565" s="2"/>
      <c r="C565" s="124"/>
      <c r="D565" s="2"/>
    </row>
    <row r="566" spans="2:4" ht="18.75" customHeight="1">
      <c r="B566" s="2"/>
      <c r="C566" s="124"/>
      <c r="D566" s="2"/>
    </row>
    <row r="567" spans="2:4" ht="18.75" customHeight="1">
      <c r="B567" s="2"/>
      <c r="C567" s="124"/>
      <c r="D567" s="2"/>
    </row>
    <row r="568" spans="2:4" ht="18.75" customHeight="1">
      <c r="B568" s="2"/>
      <c r="C568" s="124"/>
      <c r="D568" s="2"/>
    </row>
    <row r="569" spans="2:4" ht="18.75" customHeight="1">
      <c r="B569" s="2"/>
      <c r="C569" s="124"/>
      <c r="D569" s="2"/>
    </row>
    <row r="570" spans="2:4" ht="18.75" customHeight="1">
      <c r="B570" s="2"/>
      <c r="C570" s="124"/>
      <c r="D570" s="2"/>
    </row>
    <row r="571" spans="2:4" ht="18.75" customHeight="1">
      <c r="B571" s="2"/>
      <c r="C571" s="124"/>
      <c r="D571" s="2"/>
    </row>
    <row r="572" spans="2:4" ht="18.75" customHeight="1">
      <c r="B572" s="2"/>
      <c r="C572" s="124"/>
      <c r="D572" s="2"/>
    </row>
    <row r="573" spans="2:4" ht="18.75" customHeight="1">
      <c r="B573" s="2"/>
      <c r="C573" s="124"/>
      <c r="D573" s="2"/>
    </row>
    <row r="574" spans="2:4" ht="18.75" customHeight="1">
      <c r="B574" s="2"/>
      <c r="C574" s="124"/>
      <c r="D574" s="2"/>
    </row>
    <row r="575" spans="2:4" ht="18.75" customHeight="1">
      <c r="B575" s="2"/>
      <c r="C575" s="124"/>
      <c r="D575" s="2"/>
    </row>
    <row r="576" spans="2:4" ht="18.75" customHeight="1">
      <c r="B576" s="2"/>
      <c r="C576" s="124"/>
      <c r="D576" s="2"/>
    </row>
    <row r="577" spans="2:4" ht="18.75" customHeight="1">
      <c r="B577" s="2"/>
      <c r="C577" s="124"/>
      <c r="D577" s="2"/>
    </row>
    <row r="578" spans="2:4" ht="18.75" customHeight="1">
      <c r="B578" s="2"/>
      <c r="C578" s="124"/>
      <c r="D578" s="2"/>
    </row>
    <row r="579" spans="2:4" ht="18.75" customHeight="1">
      <c r="B579" s="2"/>
      <c r="C579" s="124"/>
      <c r="D579" s="2"/>
    </row>
    <row r="580" spans="2:4" ht="18.75" customHeight="1">
      <c r="B580" s="2"/>
      <c r="C580" s="124"/>
      <c r="D580" s="2"/>
    </row>
    <row r="581" spans="2:4" ht="18.75" customHeight="1">
      <c r="B581" s="2"/>
      <c r="C581" s="124"/>
      <c r="D581" s="2"/>
    </row>
    <row r="582" spans="2:4" ht="18.75" customHeight="1">
      <c r="B582" s="2"/>
      <c r="C582" s="124"/>
      <c r="D582" s="2"/>
    </row>
    <row r="583" spans="2:4" ht="18.75" customHeight="1">
      <c r="B583" s="2"/>
      <c r="C583" s="124"/>
      <c r="D583" s="2"/>
    </row>
    <row r="584" spans="2:4" ht="18.75" customHeight="1">
      <c r="B584" s="2"/>
      <c r="C584" s="124"/>
      <c r="D584" s="2"/>
    </row>
    <row r="585" spans="2:4" ht="18.75" customHeight="1">
      <c r="B585" s="2"/>
      <c r="C585" s="124"/>
      <c r="D585" s="2"/>
    </row>
    <row r="586" spans="2:4" ht="18.75" customHeight="1">
      <c r="B586" s="2"/>
      <c r="C586" s="124"/>
      <c r="D586" s="2"/>
    </row>
    <row r="587" spans="2:4" ht="18.75" customHeight="1">
      <c r="B587" s="2"/>
      <c r="C587" s="124"/>
      <c r="D587" s="2"/>
    </row>
    <row r="588" spans="2:4" ht="18.75" customHeight="1">
      <c r="B588" s="2"/>
      <c r="C588" s="124"/>
      <c r="D588" s="2"/>
    </row>
    <row r="589" spans="2:4" ht="18.75" customHeight="1">
      <c r="B589" s="2"/>
      <c r="C589" s="124"/>
      <c r="D589" s="2"/>
    </row>
    <row r="590" spans="2:4" ht="18.75" customHeight="1">
      <c r="B590" s="2"/>
      <c r="C590" s="124"/>
      <c r="D590" s="2"/>
    </row>
    <row r="591" spans="2:4" ht="18.75" customHeight="1">
      <c r="B591" s="2"/>
      <c r="C591" s="124"/>
      <c r="D591" s="2"/>
    </row>
    <row r="592" spans="2:4" ht="18.75" customHeight="1">
      <c r="B592" s="2"/>
      <c r="C592" s="124"/>
      <c r="D592" s="2"/>
    </row>
    <row r="593" spans="2:4" ht="18.75" customHeight="1">
      <c r="B593" s="2"/>
      <c r="C593" s="124"/>
      <c r="D593" s="2"/>
    </row>
    <row r="594" spans="2:4" ht="18.75" customHeight="1">
      <c r="B594" s="2"/>
      <c r="C594" s="124"/>
      <c r="D594" s="2"/>
    </row>
    <row r="595" spans="2:4" ht="18.75" customHeight="1">
      <c r="B595" s="2"/>
      <c r="C595" s="124"/>
      <c r="D595" s="2"/>
    </row>
    <row r="596" spans="2:4" ht="18.75" customHeight="1">
      <c r="B596" s="2"/>
      <c r="C596" s="124"/>
      <c r="D596" s="2"/>
    </row>
    <row r="597" spans="2:4" ht="18.75" customHeight="1">
      <c r="B597" s="2"/>
      <c r="C597" s="124"/>
      <c r="D597" s="2"/>
    </row>
    <row r="598" spans="2:4" ht="18.75" customHeight="1">
      <c r="B598" s="2"/>
      <c r="C598" s="124"/>
      <c r="D598" s="2"/>
    </row>
    <row r="599" spans="2:4" ht="18.75" customHeight="1">
      <c r="B599" s="2"/>
      <c r="C599" s="124"/>
      <c r="D599" s="2"/>
    </row>
    <row r="600" spans="2:4" ht="18.75" customHeight="1">
      <c r="B600" s="2"/>
      <c r="C600" s="124"/>
      <c r="D600" s="2"/>
    </row>
    <row r="601" spans="2:4" ht="18.75" customHeight="1">
      <c r="B601" s="2"/>
      <c r="C601" s="124"/>
      <c r="D601" s="2"/>
    </row>
    <row r="602" spans="2:4" ht="18.75" customHeight="1">
      <c r="B602" s="2"/>
      <c r="C602" s="124"/>
      <c r="D602" s="2"/>
    </row>
    <row r="603" spans="2:4" ht="18.75" customHeight="1">
      <c r="B603" s="2"/>
      <c r="C603" s="124"/>
      <c r="D603" s="2"/>
    </row>
    <row r="604" spans="2:4" ht="18.75" customHeight="1">
      <c r="B604" s="2"/>
      <c r="C604" s="124"/>
      <c r="D604" s="2"/>
    </row>
    <row r="605" spans="2:4" ht="18.75" customHeight="1">
      <c r="B605" s="2"/>
      <c r="C605" s="124"/>
      <c r="D605" s="2"/>
    </row>
    <row r="606" spans="2:4" ht="18.75" customHeight="1">
      <c r="B606" s="2"/>
      <c r="C606" s="124"/>
      <c r="D606" s="2"/>
    </row>
    <row r="607" spans="2:4" ht="18.75" customHeight="1">
      <c r="B607" s="2"/>
      <c r="C607" s="124"/>
      <c r="D607" s="2"/>
    </row>
    <row r="608" spans="2:4" ht="18.75" customHeight="1">
      <c r="B608" s="2"/>
      <c r="C608" s="124"/>
      <c r="D608" s="2"/>
    </row>
    <row r="609" spans="2:4" ht="18.75" customHeight="1">
      <c r="B609" s="2"/>
      <c r="C609" s="124"/>
      <c r="D609" s="2"/>
    </row>
    <row r="610" spans="2:4" ht="18.75" customHeight="1">
      <c r="B610" s="2"/>
      <c r="C610" s="124"/>
      <c r="D610" s="2"/>
    </row>
    <row r="611" spans="2:4" ht="18.75" customHeight="1">
      <c r="B611" s="2"/>
      <c r="C611" s="124"/>
      <c r="D611" s="2"/>
    </row>
    <row r="612" spans="2:4" ht="18.75" customHeight="1">
      <c r="B612" s="2"/>
      <c r="C612" s="124"/>
      <c r="D612" s="2"/>
    </row>
    <row r="613" spans="2:4" ht="18.75" customHeight="1">
      <c r="B613" s="2"/>
      <c r="C613" s="124"/>
      <c r="D613" s="2"/>
    </row>
    <row r="614" spans="2:4" ht="18.75" customHeight="1">
      <c r="B614" s="2"/>
      <c r="C614" s="124"/>
      <c r="D614" s="2"/>
    </row>
    <row r="615" spans="2:4" ht="18.75" customHeight="1">
      <c r="B615" s="2"/>
      <c r="C615" s="124"/>
      <c r="D615" s="2"/>
    </row>
    <row r="616" spans="2:4" ht="18.75" customHeight="1">
      <c r="B616" s="2"/>
      <c r="C616" s="124"/>
      <c r="D616" s="2"/>
    </row>
    <row r="617" spans="2:4" ht="18.75" customHeight="1">
      <c r="B617" s="2"/>
      <c r="C617" s="124"/>
      <c r="D617" s="2"/>
    </row>
    <row r="618" spans="2:4" ht="18.75" customHeight="1">
      <c r="B618" s="2"/>
      <c r="C618" s="124"/>
      <c r="D618" s="2"/>
    </row>
    <row r="619" spans="2:4" ht="18.75" customHeight="1">
      <c r="B619" s="2"/>
      <c r="C619" s="124"/>
      <c r="D619" s="2"/>
    </row>
    <row r="620" spans="2:4" ht="18.75" customHeight="1">
      <c r="B620" s="2"/>
      <c r="C620" s="124"/>
      <c r="D620" s="2"/>
    </row>
    <row r="621" spans="2:4" ht="18.75" customHeight="1">
      <c r="B621" s="2"/>
      <c r="C621" s="124"/>
      <c r="D621" s="2"/>
    </row>
    <row r="622" spans="2:4" ht="18.75" customHeight="1">
      <c r="B622" s="2"/>
      <c r="C622" s="124"/>
      <c r="D622" s="2"/>
    </row>
    <row r="623" spans="2:4" ht="18.75" customHeight="1">
      <c r="B623" s="2"/>
      <c r="C623" s="124"/>
      <c r="D623" s="2"/>
    </row>
    <row r="624" spans="2:4" ht="18.75" customHeight="1">
      <c r="B624" s="2"/>
      <c r="C624" s="124"/>
      <c r="D624" s="2"/>
    </row>
    <row r="625" spans="2:4" ht="18.75" customHeight="1">
      <c r="B625" s="2"/>
      <c r="C625" s="124"/>
      <c r="D625" s="2"/>
    </row>
    <row r="626" spans="2:4" ht="18.75" customHeight="1">
      <c r="B626" s="2"/>
      <c r="C626" s="124"/>
      <c r="D626" s="2"/>
    </row>
    <row r="627" spans="2:4" ht="18.75" customHeight="1">
      <c r="B627" s="2"/>
      <c r="C627" s="124"/>
      <c r="D627" s="2"/>
    </row>
    <row r="628" spans="2:4" ht="18.75" customHeight="1">
      <c r="B628" s="2"/>
      <c r="C628" s="124"/>
      <c r="D628" s="2"/>
    </row>
    <row r="629" spans="2:4" ht="18.75" customHeight="1">
      <c r="B629" s="2"/>
      <c r="C629" s="124"/>
      <c r="D629" s="2"/>
    </row>
    <row r="630" spans="2:4" ht="18.75" customHeight="1">
      <c r="B630" s="2"/>
      <c r="C630" s="124"/>
      <c r="D630" s="2"/>
    </row>
    <row r="631" spans="2:4" ht="18.75" customHeight="1">
      <c r="B631" s="2"/>
      <c r="C631" s="124"/>
      <c r="D631" s="2"/>
    </row>
    <row r="632" spans="2:4" ht="18.75" customHeight="1">
      <c r="B632" s="2"/>
      <c r="C632" s="124"/>
      <c r="D632" s="2"/>
    </row>
    <row r="633" spans="2:4" ht="18.75" customHeight="1">
      <c r="B633" s="2"/>
      <c r="C633" s="124"/>
      <c r="D633" s="2"/>
    </row>
    <row r="634" spans="2:4" ht="18.75" customHeight="1">
      <c r="B634" s="2"/>
      <c r="C634" s="124"/>
      <c r="D634" s="2"/>
    </row>
    <row r="635" spans="2:4" ht="18.75" customHeight="1">
      <c r="B635" s="2"/>
      <c r="C635" s="124"/>
      <c r="D635" s="2"/>
    </row>
    <row r="636" spans="2:4" ht="18.75" customHeight="1">
      <c r="B636" s="2"/>
      <c r="C636" s="124"/>
      <c r="D636" s="2"/>
    </row>
    <row r="637" spans="2:4" ht="18.75" customHeight="1">
      <c r="B637" s="2"/>
      <c r="C637" s="124"/>
      <c r="D637" s="2"/>
    </row>
    <row r="638" spans="2:4" ht="18.75" customHeight="1">
      <c r="B638" s="2"/>
      <c r="C638" s="124"/>
      <c r="D638" s="2"/>
    </row>
    <row r="639" spans="2:4" ht="18.75" customHeight="1">
      <c r="B639" s="2"/>
      <c r="C639" s="124"/>
      <c r="D639" s="2"/>
    </row>
    <row r="640" spans="2:4" ht="18.75" customHeight="1">
      <c r="B640" s="2"/>
      <c r="C640" s="124"/>
      <c r="D640" s="2"/>
    </row>
    <row r="641" spans="2:4" ht="18.75" customHeight="1">
      <c r="B641" s="2"/>
      <c r="C641" s="124"/>
      <c r="D641" s="2"/>
    </row>
    <row r="642" spans="2:4" ht="18.75" customHeight="1">
      <c r="B642" s="2"/>
      <c r="C642" s="124"/>
      <c r="D642" s="2"/>
    </row>
    <row r="643" spans="2:4" ht="18.75" customHeight="1">
      <c r="B643" s="2"/>
      <c r="C643" s="124"/>
      <c r="D643" s="2"/>
    </row>
    <row r="644" spans="2:4" ht="18.75" customHeight="1">
      <c r="B644" s="2"/>
      <c r="C644" s="124"/>
      <c r="D644" s="2"/>
    </row>
    <row r="645" spans="2:4" ht="18.75" customHeight="1">
      <c r="B645" s="2"/>
      <c r="C645" s="124"/>
      <c r="D645" s="2"/>
    </row>
    <row r="646" spans="2:4" ht="18.75" customHeight="1">
      <c r="B646" s="2"/>
      <c r="C646" s="124"/>
      <c r="D646" s="2"/>
    </row>
    <row r="647" spans="2:4" ht="18.75" customHeight="1">
      <c r="B647" s="2"/>
      <c r="C647" s="124"/>
      <c r="D647" s="2"/>
    </row>
    <row r="648" spans="2:4" ht="18.75" customHeight="1">
      <c r="B648" s="2"/>
      <c r="C648" s="124"/>
      <c r="D648" s="2"/>
    </row>
    <row r="649" spans="2:4" ht="18.75" customHeight="1">
      <c r="B649" s="2"/>
      <c r="C649" s="124"/>
      <c r="D649" s="2"/>
    </row>
    <row r="650" spans="2:4" ht="18.75" customHeight="1">
      <c r="B650" s="2"/>
      <c r="C650" s="124"/>
      <c r="D650" s="2"/>
    </row>
    <row r="651" spans="2:4" ht="18.75" customHeight="1">
      <c r="B651" s="2"/>
      <c r="C651" s="124"/>
      <c r="D651" s="2"/>
    </row>
    <row r="652" spans="2:4" ht="18.75" customHeight="1">
      <c r="B652" s="2"/>
      <c r="C652" s="124"/>
      <c r="D652" s="2"/>
    </row>
    <row r="653" spans="2:4" ht="18.75" customHeight="1">
      <c r="B653" s="2"/>
      <c r="C653" s="124"/>
      <c r="D653" s="2"/>
    </row>
    <row r="654" spans="2:4" ht="18.75" customHeight="1">
      <c r="B654" s="2"/>
      <c r="C654" s="124"/>
      <c r="D654" s="2"/>
    </row>
    <row r="655" spans="2:4" ht="18.75" customHeight="1">
      <c r="B655" s="2"/>
      <c r="C655" s="124"/>
      <c r="D655" s="2"/>
    </row>
    <row r="656" spans="2:4" ht="18.75" customHeight="1">
      <c r="B656" s="2"/>
      <c r="C656" s="124"/>
      <c r="D656" s="2"/>
    </row>
    <row r="657" spans="2:4" ht="18.75" customHeight="1">
      <c r="B657" s="2"/>
      <c r="C657" s="124"/>
      <c r="D657" s="2"/>
    </row>
    <row r="658" spans="2:4" ht="18.75" customHeight="1">
      <c r="B658" s="2"/>
      <c r="C658" s="124"/>
      <c r="D658" s="2"/>
    </row>
    <row r="659" spans="2:4" ht="18.75" customHeight="1">
      <c r="B659" s="2"/>
      <c r="C659" s="124"/>
      <c r="D659" s="2"/>
    </row>
    <row r="660" spans="2:4" ht="18.75" customHeight="1">
      <c r="B660" s="2"/>
      <c r="C660" s="124"/>
      <c r="D660" s="2"/>
    </row>
    <row r="661" spans="2:4" ht="18.75" customHeight="1">
      <c r="B661" s="2"/>
      <c r="C661" s="124"/>
      <c r="D661" s="2"/>
    </row>
    <row r="662" spans="2:4" ht="18.75" customHeight="1">
      <c r="B662" s="2"/>
      <c r="C662" s="124"/>
      <c r="D662" s="2"/>
    </row>
    <row r="663" spans="2:4" ht="18.75" customHeight="1">
      <c r="B663" s="2"/>
      <c r="C663" s="124"/>
      <c r="D663" s="2"/>
    </row>
    <row r="664" spans="2:4" ht="18.75" customHeight="1">
      <c r="B664" s="2"/>
      <c r="C664" s="124"/>
      <c r="D664" s="2"/>
    </row>
    <row r="665" spans="2:4" ht="18.75" customHeight="1">
      <c r="B665" s="2"/>
      <c r="C665" s="124"/>
      <c r="D665" s="2"/>
    </row>
    <row r="666" spans="2:4" ht="18.75" customHeight="1">
      <c r="B666" s="2"/>
      <c r="C666" s="124"/>
      <c r="D666" s="2"/>
    </row>
    <row r="667" spans="2:4" ht="18.75" customHeight="1">
      <c r="B667" s="2"/>
      <c r="C667" s="124"/>
      <c r="D667" s="2"/>
    </row>
    <row r="668" spans="2:4" ht="18.75" customHeight="1">
      <c r="B668" s="2"/>
      <c r="C668" s="124"/>
      <c r="D668" s="2"/>
    </row>
    <row r="669" spans="2:4" ht="18.75" customHeight="1">
      <c r="B669" s="2"/>
      <c r="C669" s="124"/>
      <c r="D669" s="2"/>
    </row>
    <row r="670" spans="2:4" ht="18.75" customHeight="1">
      <c r="B670" s="2"/>
      <c r="C670" s="124"/>
      <c r="D670" s="2"/>
    </row>
    <row r="671" spans="2:4" ht="18.75" customHeight="1">
      <c r="B671" s="2"/>
      <c r="C671" s="124"/>
      <c r="D671" s="2"/>
    </row>
    <row r="672" spans="2:4" ht="18.75" customHeight="1">
      <c r="B672" s="2"/>
      <c r="C672" s="124"/>
      <c r="D672" s="2"/>
    </row>
    <row r="673" spans="2:4" ht="18.75" customHeight="1">
      <c r="B673" s="2"/>
      <c r="C673" s="124"/>
      <c r="D673" s="2"/>
    </row>
    <row r="674" spans="2:4" ht="18.75" customHeight="1">
      <c r="B674" s="2"/>
      <c r="C674" s="124"/>
      <c r="D674" s="2"/>
    </row>
    <row r="675" spans="2:4" ht="18.75" customHeight="1">
      <c r="B675" s="2"/>
      <c r="C675" s="124"/>
      <c r="D675" s="2"/>
    </row>
    <row r="676" spans="2:4" ht="18.75" customHeight="1">
      <c r="B676" s="2"/>
      <c r="C676" s="124"/>
      <c r="D676" s="2"/>
    </row>
    <row r="677" spans="2:4" ht="18.75" customHeight="1">
      <c r="B677" s="2"/>
      <c r="C677" s="124"/>
      <c r="D677" s="2"/>
    </row>
    <row r="678" spans="2:4" ht="18.75" customHeight="1">
      <c r="B678" s="2"/>
      <c r="C678" s="124"/>
      <c r="D678" s="2"/>
    </row>
    <row r="679" spans="2:4" ht="18.75" customHeight="1">
      <c r="B679" s="2"/>
      <c r="C679" s="124"/>
      <c r="D679" s="2"/>
    </row>
    <row r="680" spans="2:4" ht="18.75" customHeight="1">
      <c r="B680" s="2"/>
      <c r="C680" s="124"/>
      <c r="D680" s="2"/>
    </row>
    <row r="681" spans="2:4" ht="18.75" customHeight="1">
      <c r="B681" s="2"/>
      <c r="C681" s="124"/>
      <c r="D681" s="2"/>
    </row>
    <row r="682" spans="2:4" ht="18.75" customHeight="1">
      <c r="B682" s="2"/>
      <c r="C682" s="124"/>
      <c r="D682" s="2"/>
    </row>
    <row r="683" spans="2:4" ht="18.75" customHeight="1">
      <c r="B683" s="2"/>
      <c r="C683" s="124"/>
      <c r="D683" s="2"/>
    </row>
    <row r="684" spans="2:4" ht="18.75" customHeight="1">
      <c r="B684" s="2"/>
      <c r="C684" s="124"/>
      <c r="D684" s="2"/>
    </row>
    <row r="685" spans="2:4" ht="18.75" customHeight="1">
      <c r="B685" s="2"/>
      <c r="C685" s="124"/>
      <c r="D685" s="2"/>
    </row>
    <row r="686" spans="2:4" ht="18.75" customHeight="1">
      <c r="B686" s="2"/>
      <c r="C686" s="124"/>
      <c r="D686" s="2"/>
    </row>
    <row r="687" spans="2:4" ht="18.75" customHeight="1">
      <c r="B687" s="2"/>
      <c r="C687" s="124"/>
      <c r="D687" s="2"/>
    </row>
    <row r="688" spans="2:4" ht="18.75" customHeight="1">
      <c r="B688" s="2"/>
      <c r="C688" s="124"/>
      <c r="D688" s="2"/>
    </row>
    <row r="689" spans="2:4" ht="18.75" customHeight="1">
      <c r="B689" s="2"/>
      <c r="C689" s="124"/>
      <c r="D689" s="2"/>
    </row>
    <row r="690" spans="2:4" ht="18.75" customHeight="1">
      <c r="B690" s="2"/>
      <c r="C690" s="124"/>
      <c r="D690" s="2"/>
    </row>
    <row r="691" spans="2:4" ht="18.75" customHeight="1">
      <c r="B691" s="2"/>
      <c r="C691" s="124"/>
      <c r="D691" s="2"/>
    </row>
    <row r="692" spans="2:4" ht="18.75" customHeight="1">
      <c r="B692" s="2"/>
      <c r="C692" s="124"/>
      <c r="D692" s="2"/>
    </row>
    <row r="693" spans="2:4" ht="18.75" customHeight="1">
      <c r="B693" s="2"/>
      <c r="C693" s="124"/>
      <c r="D693" s="2"/>
    </row>
    <row r="694" spans="2:4" ht="18.75" customHeight="1">
      <c r="B694" s="2"/>
      <c r="C694" s="124"/>
      <c r="D694" s="2"/>
    </row>
    <row r="695" spans="2:4" ht="18.75" customHeight="1">
      <c r="B695" s="2"/>
      <c r="C695" s="124"/>
      <c r="D695" s="2"/>
    </row>
    <row r="696" spans="2:4" ht="18.75" customHeight="1">
      <c r="B696" s="2"/>
      <c r="C696" s="124"/>
      <c r="D696" s="2"/>
    </row>
    <row r="697" spans="2:4" ht="18.75" customHeight="1">
      <c r="B697" s="2"/>
      <c r="C697" s="124"/>
      <c r="D697" s="2"/>
    </row>
    <row r="698" spans="2:4" ht="18.75" customHeight="1">
      <c r="B698" s="2"/>
      <c r="C698" s="124"/>
      <c r="D698" s="2"/>
    </row>
    <row r="699" spans="2:4" ht="18.75" customHeight="1">
      <c r="B699" s="2"/>
      <c r="C699" s="124"/>
      <c r="D699" s="2"/>
    </row>
    <row r="700" spans="2:4" ht="18.75" customHeight="1">
      <c r="B700" s="2"/>
      <c r="C700" s="124"/>
      <c r="D700" s="2"/>
    </row>
    <row r="701" spans="2:4" ht="18.75" customHeight="1">
      <c r="B701" s="2"/>
      <c r="C701" s="124"/>
      <c r="D701" s="2"/>
    </row>
    <row r="702" spans="2:4" ht="18.75" customHeight="1">
      <c r="B702" s="2"/>
      <c r="C702" s="124"/>
      <c r="D702" s="2"/>
    </row>
    <row r="703" spans="2:4" ht="18.75" customHeight="1">
      <c r="B703" s="2"/>
      <c r="C703" s="124"/>
      <c r="D703" s="2"/>
    </row>
    <row r="704" spans="2:4" ht="18.75" customHeight="1">
      <c r="B704" s="2"/>
      <c r="C704" s="124"/>
      <c r="D704" s="2"/>
    </row>
    <row r="705" spans="2:4" ht="18.75" customHeight="1">
      <c r="B705" s="2"/>
      <c r="C705" s="124"/>
      <c r="D705" s="2"/>
    </row>
    <row r="706" spans="2:4" ht="18.75" customHeight="1">
      <c r="B706" s="2"/>
      <c r="C706" s="124"/>
      <c r="D706" s="2"/>
    </row>
    <row r="707" spans="2:4" ht="18.75" customHeight="1">
      <c r="B707" s="2"/>
      <c r="C707" s="124"/>
      <c r="D707" s="2"/>
    </row>
    <row r="708" spans="2:4" ht="18.75" customHeight="1">
      <c r="B708" s="2"/>
      <c r="C708" s="124"/>
      <c r="D708" s="2"/>
    </row>
    <row r="709" spans="2:4" ht="18.75" customHeight="1">
      <c r="B709" s="2"/>
      <c r="C709" s="124"/>
      <c r="D709" s="2"/>
    </row>
    <row r="710" spans="2:4" ht="18.75" customHeight="1">
      <c r="B710" s="2"/>
      <c r="C710" s="124"/>
      <c r="D710" s="2"/>
    </row>
    <row r="711" spans="2:4" ht="18.75" customHeight="1">
      <c r="B711" s="2"/>
      <c r="C711" s="124"/>
      <c r="D711" s="2"/>
    </row>
    <row r="712" spans="2:4" ht="18.75" customHeight="1">
      <c r="B712" s="2"/>
      <c r="C712" s="124"/>
      <c r="D712" s="2"/>
    </row>
    <row r="713" spans="2:4" ht="18.75" customHeight="1">
      <c r="B713" s="2"/>
      <c r="C713" s="124"/>
      <c r="D713" s="2"/>
    </row>
    <row r="714" spans="2:4" ht="18.75" customHeight="1">
      <c r="B714" s="2"/>
      <c r="C714" s="124"/>
      <c r="D714" s="2"/>
    </row>
    <row r="715" spans="2:4" ht="18.75" customHeight="1">
      <c r="B715" s="2"/>
      <c r="C715" s="124"/>
      <c r="D715" s="2"/>
    </row>
    <row r="716" spans="2:4" ht="18.75" customHeight="1">
      <c r="B716" s="2"/>
      <c r="C716" s="124"/>
      <c r="D716" s="2"/>
    </row>
    <row r="717" spans="2:4" ht="18.75" customHeight="1">
      <c r="B717" s="2"/>
      <c r="C717" s="124"/>
      <c r="D717" s="2"/>
    </row>
    <row r="718" spans="2:4" ht="18.75" customHeight="1">
      <c r="B718" s="2"/>
      <c r="C718" s="124"/>
      <c r="D718" s="2"/>
    </row>
    <row r="719" spans="2:4" ht="18.75" customHeight="1">
      <c r="B719" s="2"/>
      <c r="C719" s="124"/>
      <c r="D719" s="2"/>
    </row>
    <row r="720" spans="2:4" ht="18.75" customHeight="1">
      <c r="B720" s="2"/>
      <c r="C720" s="124"/>
      <c r="D720" s="2"/>
    </row>
    <row r="721" spans="2:4" ht="18.75" customHeight="1">
      <c r="B721" s="2"/>
      <c r="C721" s="124"/>
      <c r="D721" s="2"/>
    </row>
    <row r="722" spans="2:4" ht="18.75" customHeight="1">
      <c r="B722" s="2"/>
      <c r="C722" s="124"/>
      <c r="D722" s="2"/>
    </row>
    <row r="723" spans="2:4" ht="18.75" customHeight="1">
      <c r="B723" s="2"/>
      <c r="C723" s="124"/>
      <c r="D723" s="2"/>
    </row>
    <row r="724" spans="2:4" ht="18.75" customHeight="1">
      <c r="B724" s="2"/>
      <c r="C724" s="124"/>
      <c r="D724" s="2"/>
    </row>
    <row r="725" spans="2:4" ht="18.75" customHeight="1">
      <c r="B725" s="2"/>
      <c r="C725" s="124"/>
      <c r="D725" s="2"/>
    </row>
    <row r="726" spans="2:4" ht="18.75" customHeight="1">
      <c r="B726" s="2"/>
      <c r="C726" s="124"/>
      <c r="D726" s="2"/>
    </row>
    <row r="727" spans="2:4" ht="18.75" customHeight="1">
      <c r="B727" s="2"/>
      <c r="C727" s="124"/>
      <c r="D727" s="2"/>
    </row>
    <row r="728" spans="2:4" ht="18.75" customHeight="1">
      <c r="B728" s="2"/>
      <c r="C728" s="124"/>
      <c r="D728" s="2"/>
    </row>
    <row r="729" spans="2:4" ht="18.75" customHeight="1">
      <c r="B729" s="2"/>
      <c r="C729" s="124"/>
      <c r="D729" s="2"/>
    </row>
    <row r="730" spans="2:4" ht="18.75" customHeight="1">
      <c r="B730" s="2"/>
      <c r="C730" s="124"/>
      <c r="D730" s="2"/>
    </row>
    <row r="731" spans="2:4" ht="18.75" customHeight="1">
      <c r="B731" s="2"/>
      <c r="C731" s="124"/>
      <c r="D731" s="2"/>
    </row>
    <row r="732" spans="2:4" ht="18.75" customHeight="1">
      <c r="B732" s="2"/>
      <c r="C732" s="124"/>
      <c r="D732" s="2"/>
    </row>
    <row r="733" spans="2:4" ht="18.75" customHeight="1">
      <c r="B733" s="2"/>
      <c r="C733" s="124"/>
      <c r="D733" s="2"/>
    </row>
    <row r="734" spans="2:4" ht="18.75" customHeight="1">
      <c r="B734" s="2"/>
      <c r="C734" s="124"/>
      <c r="D734" s="2"/>
    </row>
    <row r="735" spans="2:4" ht="18.75" customHeight="1">
      <c r="B735" s="2"/>
      <c r="C735" s="124"/>
      <c r="D735" s="2"/>
    </row>
    <row r="736" spans="2:4" ht="18.75" customHeight="1">
      <c r="B736" s="2"/>
      <c r="C736" s="124"/>
      <c r="D736" s="2"/>
    </row>
    <row r="737" spans="2:4" ht="18.75" customHeight="1">
      <c r="B737" s="2"/>
      <c r="C737" s="124"/>
      <c r="D737" s="2"/>
    </row>
    <row r="738" spans="2:4" ht="18.75" customHeight="1">
      <c r="B738" s="2"/>
      <c r="C738" s="124"/>
      <c r="D738" s="2"/>
    </row>
    <row r="739" spans="2:4" ht="18.75" customHeight="1">
      <c r="B739" s="2"/>
      <c r="C739" s="124"/>
      <c r="D739" s="2"/>
    </row>
    <row r="740" spans="2:4" ht="18.75" customHeight="1">
      <c r="B740" s="2"/>
      <c r="C740" s="124"/>
      <c r="D740" s="2"/>
    </row>
    <row r="741" spans="2:4" ht="18.75" customHeight="1">
      <c r="B741" s="2"/>
      <c r="C741" s="124"/>
      <c r="D741" s="2"/>
    </row>
    <row r="742" spans="2:4" ht="18.75" customHeight="1">
      <c r="B742" s="2"/>
      <c r="C742" s="124"/>
      <c r="D742" s="2"/>
    </row>
    <row r="743" spans="2:4" ht="18.75" customHeight="1">
      <c r="B743" s="2"/>
      <c r="C743" s="124"/>
      <c r="D743" s="2"/>
    </row>
    <row r="744" spans="2:4" ht="18.75" customHeight="1">
      <c r="B744" s="2"/>
      <c r="C744" s="124"/>
      <c r="D744" s="2"/>
    </row>
    <row r="745" spans="2:4" ht="18.75" customHeight="1">
      <c r="B745" s="2"/>
      <c r="C745" s="124"/>
      <c r="D745" s="2"/>
    </row>
    <row r="746" spans="2:4" ht="18.75" customHeight="1">
      <c r="B746" s="2"/>
      <c r="C746" s="124"/>
      <c r="D746" s="2"/>
    </row>
    <row r="747" spans="2:4" ht="18.75" customHeight="1">
      <c r="B747" s="2"/>
      <c r="C747" s="124"/>
      <c r="D747" s="2"/>
    </row>
    <row r="748" spans="2:4" ht="18.75" customHeight="1">
      <c r="B748" s="2"/>
      <c r="C748" s="124"/>
      <c r="D748" s="2"/>
    </row>
    <row r="749" spans="2:4" ht="18.75" customHeight="1">
      <c r="B749" s="2"/>
      <c r="C749" s="124"/>
      <c r="D749" s="2"/>
    </row>
    <row r="750" spans="2:4" ht="18.75" customHeight="1">
      <c r="B750" s="2"/>
      <c r="C750" s="124"/>
      <c r="D750" s="2"/>
    </row>
    <row r="751" spans="2:4" ht="18.75" customHeight="1">
      <c r="B751" s="2"/>
      <c r="C751" s="124"/>
      <c r="D751" s="2"/>
    </row>
    <row r="752" spans="2:4" ht="18.75" customHeight="1">
      <c r="B752" s="2"/>
      <c r="C752" s="124"/>
      <c r="D752" s="2"/>
    </row>
    <row r="753" spans="2:4" ht="18.75" customHeight="1">
      <c r="B753" s="2"/>
      <c r="C753" s="124"/>
      <c r="D753" s="2"/>
    </row>
    <row r="754" spans="2:4" ht="18.75" customHeight="1">
      <c r="B754" s="2"/>
      <c r="C754" s="124"/>
      <c r="D754" s="2"/>
    </row>
    <row r="755" spans="2:4" ht="18.75" customHeight="1">
      <c r="B755" s="2"/>
      <c r="C755" s="124"/>
      <c r="D755" s="2"/>
    </row>
    <row r="756" spans="2:4" ht="18.75" customHeight="1">
      <c r="B756" s="2"/>
      <c r="C756" s="124"/>
      <c r="D756" s="2"/>
    </row>
    <row r="757" spans="2:4" ht="18.75" customHeight="1">
      <c r="B757" s="2"/>
      <c r="C757" s="124"/>
      <c r="D757" s="2"/>
    </row>
    <row r="758" spans="2:4" ht="18.75" customHeight="1">
      <c r="B758" s="2"/>
      <c r="C758" s="124"/>
      <c r="D758" s="2"/>
    </row>
    <row r="759" spans="2:4" ht="18.75" customHeight="1">
      <c r="B759" s="2"/>
      <c r="C759" s="124"/>
      <c r="D759" s="2"/>
    </row>
    <row r="760" spans="2:4" ht="18.75" customHeight="1">
      <c r="B760" s="2"/>
      <c r="C760" s="124"/>
      <c r="D760" s="2"/>
    </row>
    <row r="761" spans="2:4" ht="18.75" customHeight="1">
      <c r="B761" s="2"/>
      <c r="C761" s="124"/>
      <c r="D761" s="2"/>
    </row>
    <row r="762" spans="2:4" ht="18.75" customHeight="1">
      <c r="B762" s="2"/>
      <c r="C762" s="124"/>
      <c r="D762" s="2"/>
    </row>
    <row r="763" spans="2:4" ht="18.75" customHeight="1">
      <c r="B763" s="2"/>
      <c r="C763" s="124"/>
      <c r="D763" s="2"/>
    </row>
    <row r="764" spans="2:4" ht="18.75" customHeight="1">
      <c r="B764" s="2"/>
      <c r="C764" s="124"/>
      <c r="D764" s="2"/>
    </row>
    <row r="765" spans="2:4" ht="18.75" customHeight="1">
      <c r="B765" s="2"/>
      <c r="C765" s="124"/>
      <c r="D765" s="2"/>
    </row>
    <row r="766" spans="2:4" ht="18.75" customHeight="1">
      <c r="B766" s="2"/>
      <c r="C766" s="124"/>
      <c r="D766" s="2"/>
    </row>
    <row r="767" spans="2:4" ht="18.75" customHeight="1">
      <c r="B767" s="2"/>
      <c r="C767" s="124"/>
      <c r="D767" s="2"/>
    </row>
    <row r="768" spans="2:4" ht="18.75" customHeight="1">
      <c r="B768" s="2"/>
      <c r="C768" s="124"/>
      <c r="D768" s="2"/>
    </row>
    <row r="769" spans="2:4" ht="18.75" customHeight="1">
      <c r="B769" s="2"/>
      <c r="C769" s="124"/>
      <c r="D769" s="2"/>
    </row>
    <row r="770" spans="2:4" ht="18.75" customHeight="1">
      <c r="B770" s="2"/>
      <c r="C770" s="124"/>
      <c r="D770" s="2"/>
    </row>
    <row r="771" spans="2:4" ht="18.75" customHeight="1">
      <c r="B771" s="2"/>
      <c r="C771" s="124"/>
      <c r="D771" s="2"/>
    </row>
    <row r="772" spans="2:4" ht="18.75" customHeight="1">
      <c r="B772" s="2"/>
      <c r="C772" s="124"/>
      <c r="D772" s="2"/>
    </row>
    <row r="773" spans="2:4" ht="18.75" customHeight="1">
      <c r="B773" s="2"/>
      <c r="C773" s="124"/>
      <c r="D773" s="2"/>
    </row>
    <row r="774" spans="2:4" ht="18.75" customHeight="1">
      <c r="B774" s="2"/>
      <c r="C774" s="124"/>
      <c r="D774" s="2"/>
    </row>
    <row r="775" spans="2:4" ht="18.75" customHeight="1">
      <c r="B775" s="2"/>
      <c r="C775" s="124"/>
      <c r="D775" s="2"/>
    </row>
    <row r="776" spans="2:4" ht="18.75" customHeight="1">
      <c r="B776" s="2"/>
      <c r="C776" s="124"/>
      <c r="D776" s="2"/>
    </row>
    <row r="777" spans="2:4" ht="18.75" customHeight="1">
      <c r="B777" s="2"/>
      <c r="C777" s="124"/>
      <c r="D777" s="2"/>
    </row>
    <row r="778" spans="2:4" ht="18.75" customHeight="1">
      <c r="B778" s="2"/>
      <c r="C778" s="124"/>
      <c r="D778" s="2"/>
    </row>
    <row r="779" spans="2:4" ht="18.75" customHeight="1">
      <c r="B779" s="2"/>
      <c r="C779" s="124"/>
      <c r="D779" s="2"/>
    </row>
    <row r="780" spans="2:4" ht="18.75" customHeight="1">
      <c r="B780" s="2"/>
      <c r="C780" s="124"/>
      <c r="D780" s="2"/>
    </row>
    <row r="781" spans="2:4" ht="18.75" customHeight="1">
      <c r="B781" s="2"/>
      <c r="C781" s="124"/>
      <c r="D781" s="2"/>
    </row>
    <row r="782" spans="2:4" ht="18.75" customHeight="1">
      <c r="B782" s="2"/>
      <c r="C782" s="124"/>
      <c r="D782" s="2"/>
    </row>
    <row r="783" spans="2:4" ht="18.75" customHeight="1">
      <c r="B783" s="2"/>
      <c r="C783" s="124"/>
      <c r="D783" s="2"/>
    </row>
    <row r="784" spans="2:4" ht="18.75" customHeight="1">
      <c r="B784" s="2"/>
      <c r="C784" s="124"/>
      <c r="D784" s="2"/>
    </row>
    <row r="785" spans="2:4" ht="18.75" customHeight="1">
      <c r="B785" s="2"/>
      <c r="C785" s="124"/>
      <c r="D785" s="2"/>
    </row>
    <row r="786" spans="2:4" ht="18.75" customHeight="1">
      <c r="B786" s="2"/>
      <c r="C786" s="124"/>
      <c r="D786" s="2"/>
    </row>
    <row r="787" spans="2:4" ht="18.75" customHeight="1">
      <c r="B787" s="2"/>
      <c r="C787" s="124"/>
      <c r="D787" s="2"/>
    </row>
    <row r="788" spans="2:4" ht="18.75" customHeight="1">
      <c r="B788" s="2"/>
      <c r="C788" s="124"/>
      <c r="D788" s="2"/>
    </row>
    <row r="789" spans="2:4" ht="18.75" customHeight="1">
      <c r="B789" s="2"/>
      <c r="C789" s="124"/>
      <c r="D789" s="2"/>
    </row>
    <row r="790" spans="2:4" ht="18.75" customHeight="1">
      <c r="B790" s="2"/>
      <c r="C790" s="124"/>
      <c r="D790" s="2"/>
    </row>
    <row r="791" spans="2:4" ht="18.75" customHeight="1">
      <c r="B791" s="2"/>
      <c r="C791" s="124"/>
      <c r="D791" s="2"/>
    </row>
    <row r="792" spans="2:4" ht="18.75" customHeight="1">
      <c r="B792" s="2"/>
      <c r="C792" s="124"/>
      <c r="D792" s="2"/>
    </row>
    <row r="793" spans="2:4" ht="18.75" customHeight="1">
      <c r="B793" s="2"/>
      <c r="C793" s="124"/>
      <c r="D793" s="2"/>
    </row>
    <row r="794" spans="2:4" ht="18.75" customHeight="1">
      <c r="B794" s="2"/>
      <c r="C794" s="124"/>
      <c r="D794" s="2"/>
    </row>
    <row r="795" spans="2:4" ht="18.75" customHeight="1">
      <c r="B795" s="2"/>
      <c r="C795" s="124"/>
      <c r="D795" s="2"/>
    </row>
    <row r="796" spans="2:4" ht="18.75" customHeight="1">
      <c r="B796" s="2"/>
      <c r="C796" s="124"/>
      <c r="D796" s="2"/>
    </row>
    <row r="797" spans="2:4" ht="18.75" customHeight="1">
      <c r="B797" s="2"/>
      <c r="C797" s="124"/>
      <c r="D797" s="2"/>
    </row>
    <row r="798" spans="2:4" ht="18.75" customHeight="1">
      <c r="B798" s="2"/>
      <c r="C798" s="124"/>
      <c r="D798" s="2"/>
    </row>
    <row r="799" spans="2:4" ht="18.75" customHeight="1">
      <c r="B799" s="2"/>
      <c r="C799" s="124"/>
      <c r="D799" s="2"/>
    </row>
    <row r="800" spans="2:4" ht="18.75" customHeight="1">
      <c r="B800" s="2"/>
      <c r="C800" s="124"/>
      <c r="D800" s="2"/>
    </row>
    <row r="801" spans="2:4" ht="18.75" customHeight="1">
      <c r="B801" s="2"/>
      <c r="C801" s="124"/>
      <c r="D801" s="2"/>
    </row>
    <row r="802" spans="2:4" ht="18.75" customHeight="1">
      <c r="B802" s="2"/>
      <c r="C802" s="124"/>
      <c r="D802" s="2"/>
    </row>
    <row r="803" spans="2:4" ht="18.75" customHeight="1">
      <c r="B803" s="2"/>
      <c r="C803" s="124"/>
      <c r="D803" s="2"/>
    </row>
    <row r="804" spans="2:4" ht="18.75" customHeight="1">
      <c r="B804" s="2"/>
      <c r="C804" s="124"/>
      <c r="D804" s="2"/>
    </row>
    <row r="805" spans="2:4" ht="18.75" customHeight="1">
      <c r="B805" s="2"/>
      <c r="C805" s="124"/>
      <c r="D805" s="2"/>
    </row>
    <row r="806" spans="2:4" ht="18.75" customHeight="1">
      <c r="B806" s="2"/>
      <c r="C806" s="124"/>
      <c r="D806" s="2"/>
    </row>
    <row r="807" spans="2:4" ht="18.75" customHeight="1">
      <c r="B807" s="2"/>
      <c r="C807" s="124"/>
      <c r="D807" s="2"/>
    </row>
    <row r="808" spans="2:4" ht="18.75" customHeight="1">
      <c r="B808" s="2"/>
      <c r="C808" s="124"/>
      <c r="D808" s="2"/>
    </row>
    <row r="809" spans="2:4" ht="18.75" customHeight="1">
      <c r="B809" s="2"/>
      <c r="C809" s="124"/>
      <c r="D809" s="2"/>
    </row>
    <row r="810" spans="2:4" ht="18.75" customHeight="1">
      <c r="B810" s="2"/>
      <c r="C810" s="124"/>
      <c r="D810" s="2"/>
    </row>
    <row r="811" spans="2:4" ht="18.75" customHeight="1">
      <c r="B811" s="2"/>
      <c r="C811" s="124"/>
      <c r="D811" s="2"/>
    </row>
    <row r="812" spans="2:4" ht="18.75" customHeight="1">
      <c r="B812" s="2"/>
      <c r="C812" s="124"/>
      <c r="D812" s="2"/>
    </row>
    <row r="813" spans="2:4" ht="18.75" customHeight="1">
      <c r="B813" s="2"/>
      <c r="C813" s="124"/>
      <c r="D813" s="2"/>
    </row>
    <row r="814" spans="2:4" ht="18.75" customHeight="1">
      <c r="B814" s="2"/>
      <c r="C814" s="124"/>
      <c r="D814" s="2"/>
    </row>
    <row r="815" spans="2:4" ht="18.75" customHeight="1">
      <c r="B815" s="2"/>
      <c r="C815" s="124"/>
      <c r="D815" s="2"/>
    </row>
    <row r="816" spans="2:4" ht="18.75" customHeight="1">
      <c r="B816" s="2"/>
      <c r="C816" s="124"/>
      <c r="D816" s="2"/>
    </row>
    <row r="817" spans="2:4" ht="18.75" customHeight="1">
      <c r="B817" s="2"/>
      <c r="C817" s="124"/>
      <c r="D817" s="2"/>
    </row>
    <row r="818" spans="2:4" ht="18.75" customHeight="1">
      <c r="B818" s="2"/>
      <c r="C818" s="124"/>
      <c r="D818" s="2"/>
    </row>
    <row r="819" spans="2:4" ht="18.75" customHeight="1">
      <c r="B819" s="2"/>
      <c r="C819" s="124"/>
      <c r="D819" s="2"/>
    </row>
    <row r="820" spans="2:4" ht="18.75" customHeight="1">
      <c r="B820" s="2"/>
      <c r="C820" s="124"/>
      <c r="D820" s="2"/>
    </row>
    <row r="821" spans="2:4" ht="18.75" customHeight="1">
      <c r="B821" s="2"/>
      <c r="C821" s="124"/>
      <c r="D821" s="2"/>
    </row>
    <row r="822" spans="2:4" ht="18.75" customHeight="1">
      <c r="B822" s="2"/>
      <c r="C822" s="124"/>
      <c r="D822" s="2"/>
    </row>
    <row r="823" spans="2:4" ht="18.75" customHeight="1">
      <c r="B823" s="2"/>
      <c r="C823" s="124"/>
      <c r="D823" s="2"/>
    </row>
    <row r="824" spans="2:4" ht="18.75" customHeight="1">
      <c r="B824" s="2"/>
      <c r="C824" s="124"/>
      <c r="D824" s="2"/>
    </row>
    <row r="825" spans="2:4" ht="18.75" customHeight="1">
      <c r="B825" s="2"/>
      <c r="C825" s="124"/>
      <c r="D825" s="2"/>
    </row>
    <row r="826" spans="2:4" ht="18.75" customHeight="1">
      <c r="B826" s="2"/>
      <c r="C826" s="124"/>
      <c r="D826" s="2"/>
    </row>
    <row r="827" spans="2:4" ht="18.75" customHeight="1">
      <c r="B827" s="2"/>
      <c r="C827" s="124"/>
      <c r="D827" s="2"/>
    </row>
    <row r="828" spans="2:4" ht="18.75" customHeight="1">
      <c r="B828" s="2"/>
      <c r="C828" s="124"/>
      <c r="D828" s="2"/>
    </row>
    <row r="829" spans="2:4" ht="18.75" customHeight="1">
      <c r="B829" s="2"/>
      <c r="C829" s="124"/>
      <c r="D829" s="2"/>
    </row>
    <row r="830" spans="2:4" ht="18.75" customHeight="1">
      <c r="B830" s="2"/>
      <c r="C830" s="124"/>
      <c r="D830" s="2"/>
    </row>
    <row r="831" spans="2:4" ht="18.75" customHeight="1">
      <c r="B831" s="2"/>
      <c r="C831" s="124"/>
      <c r="D831" s="2"/>
    </row>
    <row r="832" spans="2:4" ht="18.75" customHeight="1">
      <c r="B832" s="2"/>
      <c r="C832" s="124"/>
      <c r="D832" s="2"/>
    </row>
    <row r="833" spans="2:4" ht="18.75" customHeight="1">
      <c r="B833" s="2"/>
      <c r="C833" s="124"/>
      <c r="D833" s="2"/>
    </row>
    <row r="834" spans="2:4" ht="18.75" customHeight="1">
      <c r="B834" s="2"/>
      <c r="C834" s="124"/>
      <c r="D834" s="2"/>
    </row>
    <row r="835" spans="2:4" ht="18.75" customHeight="1">
      <c r="B835" s="2"/>
      <c r="C835" s="124"/>
      <c r="D835" s="2"/>
    </row>
    <row r="836" spans="2:4" ht="18.75" customHeight="1">
      <c r="B836" s="2"/>
      <c r="C836" s="124"/>
      <c r="D836" s="2"/>
    </row>
    <row r="837" spans="2:4" ht="18.75" customHeight="1">
      <c r="B837" s="2"/>
      <c r="C837" s="124"/>
      <c r="D837" s="2"/>
    </row>
    <row r="838" spans="2:4" ht="18.75" customHeight="1">
      <c r="B838" s="2"/>
      <c r="C838" s="124"/>
      <c r="D838" s="2"/>
    </row>
    <row r="839" spans="2:4" ht="18.75" customHeight="1">
      <c r="B839" s="2"/>
      <c r="C839" s="124"/>
      <c r="D839" s="2"/>
    </row>
    <row r="840" spans="2:4" ht="18.75" customHeight="1">
      <c r="B840" s="2"/>
      <c r="C840" s="124"/>
      <c r="D840" s="2"/>
    </row>
    <row r="841" spans="2:4" ht="18.75" customHeight="1">
      <c r="B841" s="2"/>
      <c r="C841" s="124"/>
      <c r="D841" s="2"/>
    </row>
    <row r="842" spans="2:4" ht="18.75" customHeight="1">
      <c r="B842" s="2"/>
      <c r="C842" s="124"/>
      <c r="D842" s="2"/>
    </row>
    <row r="843" spans="2:4" ht="18.75" customHeight="1">
      <c r="B843" s="2"/>
      <c r="C843" s="124"/>
      <c r="D843" s="2"/>
    </row>
    <row r="844" spans="2:4" ht="18.75" customHeight="1">
      <c r="B844" s="2"/>
      <c r="C844" s="124"/>
      <c r="D844" s="2"/>
    </row>
    <row r="845" spans="2:4" ht="18.75" customHeight="1">
      <c r="B845" s="2"/>
      <c r="C845" s="124"/>
      <c r="D845" s="2"/>
    </row>
    <row r="846" spans="2:4" ht="18.75" customHeight="1">
      <c r="B846" s="2"/>
      <c r="C846" s="124"/>
      <c r="D846" s="2"/>
    </row>
    <row r="847" spans="2:4" ht="18.75" customHeight="1">
      <c r="B847" s="2"/>
      <c r="C847" s="124"/>
      <c r="D847" s="2"/>
    </row>
    <row r="848" spans="2:4" ht="18.75" customHeight="1">
      <c r="B848" s="2"/>
      <c r="C848" s="124"/>
      <c r="D848" s="2"/>
    </row>
    <row r="849" spans="2:4" ht="18.75" customHeight="1">
      <c r="B849" s="2"/>
      <c r="C849" s="124"/>
      <c r="D849" s="2"/>
    </row>
    <row r="850" spans="2:4" ht="18.75" customHeight="1">
      <c r="B850" s="2"/>
      <c r="C850" s="124"/>
      <c r="D850" s="2"/>
    </row>
    <row r="851" spans="2:4" ht="18.75" customHeight="1">
      <c r="B851" s="2"/>
      <c r="C851" s="124"/>
      <c r="D851" s="2"/>
    </row>
    <row r="852" spans="2:4" ht="18.75" customHeight="1">
      <c r="B852" s="2"/>
      <c r="C852" s="124"/>
      <c r="D852" s="2"/>
    </row>
    <row r="853" spans="2:4" ht="18.75" customHeight="1">
      <c r="B853" s="2"/>
      <c r="C853" s="124"/>
      <c r="D853" s="2"/>
    </row>
    <row r="854" spans="2:4" ht="18.75" customHeight="1">
      <c r="B854" s="2"/>
      <c r="C854" s="124"/>
      <c r="D854" s="2"/>
    </row>
    <row r="855" spans="2:4" ht="18.75" customHeight="1">
      <c r="B855" s="2"/>
      <c r="C855" s="124"/>
      <c r="D855" s="2"/>
    </row>
    <row r="856" spans="2:4" ht="18.75" customHeight="1">
      <c r="B856" s="2"/>
      <c r="C856" s="124"/>
      <c r="D856" s="2"/>
    </row>
    <row r="857" spans="2:4" ht="18.75" customHeight="1">
      <c r="B857" s="2"/>
      <c r="C857" s="124"/>
      <c r="D857" s="2"/>
    </row>
    <row r="858" spans="2:4" ht="18.75" customHeight="1">
      <c r="B858" s="2"/>
      <c r="C858" s="124"/>
      <c r="D858" s="2"/>
    </row>
    <row r="859" spans="2:4" ht="18.75" customHeight="1">
      <c r="B859" s="2"/>
      <c r="C859" s="124"/>
      <c r="D859" s="2"/>
    </row>
    <row r="860" spans="2:4" ht="18.75" customHeight="1">
      <c r="B860" s="2"/>
      <c r="C860" s="124"/>
      <c r="D860" s="2"/>
    </row>
    <row r="861" spans="2:4" ht="18.75" customHeight="1">
      <c r="B861" s="2"/>
      <c r="C861" s="124"/>
      <c r="D861" s="2"/>
    </row>
    <row r="862" spans="2:4" ht="18.75" customHeight="1">
      <c r="B862" s="2"/>
      <c r="C862" s="124"/>
      <c r="D862" s="2"/>
    </row>
    <row r="863" spans="2:4" ht="18.75" customHeight="1">
      <c r="B863" s="2"/>
      <c r="C863" s="124"/>
      <c r="D863" s="2"/>
    </row>
    <row r="864" spans="2:4" ht="18.75" customHeight="1">
      <c r="B864" s="2"/>
      <c r="C864" s="124"/>
      <c r="D864" s="2"/>
    </row>
    <row r="865" spans="2:4" ht="18.75" customHeight="1">
      <c r="B865" s="2"/>
      <c r="C865" s="124"/>
      <c r="D865" s="2"/>
    </row>
    <row r="866" spans="2:4" ht="18.75" customHeight="1">
      <c r="B866" s="2"/>
      <c r="C866" s="124"/>
      <c r="D866" s="2"/>
    </row>
    <row r="867" spans="2:4" ht="18.75" customHeight="1">
      <c r="B867" s="2"/>
      <c r="C867" s="124"/>
      <c r="D867" s="2"/>
    </row>
    <row r="868" spans="2:4" ht="18.75" customHeight="1">
      <c r="B868" s="2"/>
      <c r="C868" s="124"/>
      <c r="D868" s="2"/>
    </row>
    <row r="869" spans="2:4" ht="18.75" customHeight="1">
      <c r="B869" s="2"/>
      <c r="C869" s="124"/>
      <c r="D869" s="2"/>
    </row>
    <row r="870" spans="2:4" ht="18.75" customHeight="1">
      <c r="B870" s="2"/>
      <c r="C870" s="124"/>
      <c r="D870" s="2"/>
    </row>
    <row r="871" spans="2:4" ht="18.75" customHeight="1">
      <c r="B871" s="2"/>
      <c r="C871" s="124"/>
      <c r="D871" s="2"/>
    </row>
    <row r="872" spans="2:4" ht="18.75" customHeight="1">
      <c r="B872" s="2"/>
      <c r="C872" s="124"/>
      <c r="D872" s="2"/>
    </row>
    <row r="873" spans="2:4" ht="18.75" customHeight="1">
      <c r="B873" s="2"/>
      <c r="C873" s="124"/>
      <c r="D873" s="2"/>
    </row>
    <row r="874" spans="2:4" ht="18.75" customHeight="1">
      <c r="B874" s="2"/>
      <c r="C874" s="124"/>
      <c r="D874" s="2"/>
    </row>
    <row r="875" spans="2:4" ht="18.75" customHeight="1">
      <c r="B875" s="2"/>
      <c r="C875" s="124"/>
      <c r="D875" s="2"/>
    </row>
    <row r="876" spans="2:4" ht="18.75" customHeight="1">
      <c r="B876" s="2"/>
      <c r="C876" s="124"/>
      <c r="D876" s="2"/>
    </row>
    <row r="877" spans="2:4" ht="18.75" customHeight="1">
      <c r="B877" s="2"/>
      <c r="C877" s="124"/>
      <c r="D877" s="2"/>
    </row>
    <row r="878" spans="2:4" ht="18.75" customHeight="1">
      <c r="B878" s="2"/>
      <c r="C878" s="124"/>
      <c r="D878" s="2"/>
    </row>
    <row r="879" spans="2:4" ht="18.75" customHeight="1">
      <c r="B879" s="2"/>
      <c r="C879" s="124"/>
      <c r="D879" s="2"/>
    </row>
    <row r="880" spans="2:4" ht="18.75" customHeight="1">
      <c r="B880" s="2"/>
      <c r="C880" s="124"/>
      <c r="D880" s="2"/>
    </row>
    <row r="881" spans="2:4" ht="18.75" customHeight="1">
      <c r="B881" s="2"/>
      <c r="C881" s="124"/>
      <c r="D881" s="2"/>
    </row>
    <row r="882" spans="2:4" ht="18.75" customHeight="1">
      <c r="B882" s="2"/>
      <c r="C882" s="124"/>
      <c r="D882" s="2"/>
    </row>
    <row r="883" spans="2:4" ht="18.75" customHeight="1">
      <c r="B883" s="2"/>
      <c r="C883" s="124"/>
      <c r="D883" s="2"/>
    </row>
    <row r="884" spans="2:4" ht="18.75" customHeight="1">
      <c r="B884" s="2"/>
      <c r="C884" s="124"/>
      <c r="D884" s="2"/>
    </row>
    <row r="885" spans="2:4" ht="18.75" customHeight="1">
      <c r="B885" s="2"/>
      <c r="C885" s="124"/>
      <c r="D885" s="2"/>
    </row>
    <row r="886" spans="2:4" ht="18.75" customHeight="1">
      <c r="B886" s="2"/>
      <c r="C886" s="124"/>
      <c r="D886" s="2"/>
    </row>
    <row r="887" spans="2:4" ht="18.75" customHeight="1">
      <c r="B887" s="2"/>
      <c r="C887" s="124"/>
      <c r="D887" s="2"/>
    </row>
    <row r="888" spans="2:4" ht="18.75" customHeight="1">
      <c r="B888" s="2"/>
      <c r="C888" s="124"/>
      <c r="D888" s="2"/>
    </row>
    <row r="889" spans="2:4" ht="18.75" customHeight="1">
      <c r="B889" s="2"/>
      <c r="C889" s="124"/>
      <c r="D889" s="2"/>
    </row>
    <row r="890" spans="2:4" ht="18.75" customHeight="1">
      <c r="B890" s="2"/>
      <c r="C890" s="124"/>
      <c r="D890" s="2"/>
    </row>
    <row r="891" spans="2:4" ht="18.75" customHeight="1">
      <c r="B891" s="2"/>
      <c r="C891" s="124"/>
      <c r="D891" s="2"/>
    </row>
    <row r="892" spans="2:4" ht="18.75" customHeight="1">
      <c r="B892" s="2"/>
      <c r="C892" s="124"/>
      <c r="D892" s="2"/>
    </row>
    <row r="893" spans="2:4" ht="18.75" customHeight="1">
      <c r="B893" s="2"/>
      <c r="C893" s="124"/>
      <c r="D893" s="2"/>
    </row>
    <row r="894" spans="2:4" ht="18.75" customHeight="1">
      <c r="B894" s="2"/>
      <c r="C894" s="124"/>
      <c r="D894" s="2"/>
    </row>
    <row r="895" spans="2:4" ht="18.75" customHeight="1">
      <c r="B895" s="2"/>
      <c r="C895" s="124"/>
      <c r="D895" s="2"/>
    </row>
    <row r="896" spans="2:4" ht="18.75" customHeight="1">
      <c r="B896" s="2"/>
      <c r="C896" s="124"/>
      <c r="D896" s="2"/>
    </row>
    <row r="897" spans="2:4" ht="18.75" customHeight="1">
      <c r="B897" s="2"/>
      <c r="C897" s="124"/>
      <c r="D897" s="2"/>
    </row>
    <row r="898" spans="2:4" ht="18.75" customHeight="1">
      <c r="B898" s="2"/>
      <c r="C898" s="124"/>
      <c r="D898" s="2"/>
    </row>
    <row r="899" spans="2:4" ht="18.75" customHeight="1">
      <c r="B899" s="2"/>
      <c r="C899" s="124"/>
      <c r="D899" s="2"/>
    </row>
    <row r="900" spans="2:4" ht="18.75" customHeight="1">
      <c r="B900" s="2"/>
      <c r="C900" s="124"/>
      <c r="D900" s="2"/>
    </row>
    <row r="901" spans="2:4" ht="18.75" customHeight="1">
      <c r="B901" s="2"/>
      <c r="C901" s="124"/>
      <c r="D901" s="2"/>
    </row>
    <row r="902" spans="2:4" ht="18.75" customHeight="1">
      <c r="B902" s="2"/>
      <c r="C902" s="124"/>
      <c r="D902" s="2"/>
    </row>
    <row r="903" spans="2:4" ht="18.75" customHeight="1">
      <c r="B903" s="2"/>
      <c r="C903" s="124"/>
      <c r="D903" s="2"/>
    </row>
    <row r="904" spans="2:4" ht="18.75" customHeight="1">
      <c r="B904" s="2"/>
      <c r="C904" s="124"/>
      <c r="D904" s="2"/>
    </row>
    <row r="905" spans="2:4" ht="18.75" customHeight="1">
      <c r="B905" s="2"/>
      <c r="C905" s="124"/>
      <c r="D905" s="2"/>
    </row>
    <row r="906" spans="2:4" ht="18.75" customHeight="1">
      <c r="B906" s="2"/>
      <c r="C906" s="124"/>
      <c r="D906" s="2"/>
    </row>
    <row r="907" spans="2:4" ht="18.75" customHeight="1">
      <c r="B907" s="2"/>
      <c r="C907" s="124"/>
      <c r="D907" s="2"/>
    </row>
    <row r="908" spans="2:4" ht="18.75" customHeight="1">
      <c r="B908" s="2"/>
      <c r="C908" s="124"/>
      <c r="D908" s="2"/>
    </row>
    <row r="909" spans="2:4" ht="18.75" customHeight="1">
      <c r="B909" s="2"/>
      <c r="C909" s="124"/>
      <c r="D909" s="2"/>
    </row>
    <row r="910" spans="2:4" ht="18.75" customHeight="1">
      <c r="B910" s="2"/>
      <c r="C910" s="124"/>
      <c r="D910" s="2"/>
    </row>
    <row r="911" spans="2:4" ht="18.75" customHeight="1">
      <c r="B911" s="2"/>
      <c r="C911" s="124"/>
      <c r="D911" s="2"/>
    </row>
    <row r="912" spans="2:4" ht="18.75" customHeight="1">
      <c r="B912" s="2"/>
      <c r="C912" s="124"/>
      <c r="D912" s="2"/>
    </row>
    <row r="913" spans="2:4" ht="18.75" customHeight="1">
      <c r="B913" s="2"/>
      <c r="C913" s="124"/>
      <c r="D913" s="2"/>
    </row>
    <row r="914" spans="2:4" ht="18.75" customHeight="1">
      <c r="B914" s="2"/>
      <c r="C914" s="124"/>
      <c r="D914" s="2"/>
    </row>
    <row r="915" spans="2:4" ht="18.75" customHeight="1">
      <c r="B915" s="2"/>
      <c r="C915" s="124"/>
      <c r="D915" s="2"/>
    </row>
    <row r="916" spans="2:4" ht="18.75" customHeight="1">
      <c r="B916" s="2"/>
      <c r="C916" s="124"/>
      <c r="D916" s="2"/>
    </row>
    <row r="917" spans="2:4" ht="18.75" customHeight="1">
      <c r="B917" s="2"/>
      <c r="C917" s="124"/>
      <c r="D917" s="2"/>
    </row>
    <row r="918" spans="2:4" ht="18.75" customHeight="1">
      <c r="B918" s="2"/>
      <c r="C918" s="124"/>
      <c r="D918" s="2"/>
    </row>
    <row r="919" spans="2:4" ht="18.75" customHeight="1">
      <c r="B919" s="2"/>
      <c r="C919" s="124"/>
      <c r="D919" s="2"/>
    </row>
    <row r="920" spans="2:4" ht="18.75" customHeight="1">
      <c r="B920" s="2"/>
      <c r="C920" s="124"/>
      <c r="D920" s="2"/>
    </row>
    <row r="921" spans="2:4" ht="18.75" customHeight="1">
      <c r="B921" s="2"/>
      <c r="C921" s="124"/>
      <c r="D921" s="2"/>
    </row>
    <row r="922" spans="2:4" ht="18.75" customHeight="1">
      <c r="B922" s="2"/>
      <c r="C922" s="124"/>
      <c r="D922" s="2"/>
    </row>
    <row r="923" spans="2:4" ht="18.75" customHeight="1">
      <c r="B923" s="2"/>
      <c r="C923" s="124"/>
      <c r="D923" s="2"/>
    </row>
    <row r="924" spans="2:4" ht="18.75" customHeight="1">
      <c r="B924" s="2"/>
      <c r="C924" s="124"/>
      <c r="D924" s="2"/>
    </row>
    <row r="925" spans="2:4" ht="18.75" customHeight="1">
      <c r="B925" s="2"/>
      <c r="C925" s="124"/>
      <c r="D925" s="2"/>
    </row>
    <row r="926" spans="2:4" ht="18.75" customHeight="1">
      <c r="B926" s="2"/>
      <c r="C926" s="124"/>
      <c r="D926" s="2"/>
    </row>
    <row r="927" spans="2:4" ht="18.75" customHeight="1">
      <c r="B927" s="2"/>
      <c r="C927" s="124"/>
      <c r="D927" s="2"/>
    </row>
    <row r="928" spans="2:4" ht="18.75" customHeight="1">
      <c r="B928" s="2"/>
      <c r="C928" s="124"/>
      <c r="D928" s="2"/>
    </row>
    <row r="929" spans="2:4" ht="18.75" customHeight="1">
      <c r="B929" s="2"/>
      <c r="C929" s="124"/>
      <c r="D929" s="2"/>
    </row>
    <row r="930" spans="2:4" ht="18.75" customHeight="1">
      <c r="B930" s="2"/>
      <c r="C930" s="124"/>
      <c r="D930" s="2"/>
    </row>
    <row r="931" spans="2:4" ht="18.75" customHeight="1">
      <c r="B931" s="2"/>
      <c r="C931" s="124"/>
      <c r="D931" s="2"/>
    </row>
    <row r="932" spans="2:4" ht="18.75" customHeight="1">
      <c r="B932" s="2"/>
      <c r="C932" s="124"/>
      <c r="D932" s="2"/>
    </row>
    <row r="933" spans="2:4" ht="18.75" customHeight="1">
      <c r="B933" s="2"/>
      <c r="C933" s="124"/>
      <c r="D933" s="2"/>
    </row>
    <row r="934" spans="2:4" ht="18.75" customHeight="1">
      <c r="B934" s="2"/>
      <c r="C934" s="124"/>
      <c r="D934" s="2"/>
    </row>
    <row r="935" spans="2:4" ht="18.75" customHeight="1">
      <c r="B935" s="2"/>
      <c r="C935" s="124"/>
      <c r="D935" s="2"/>
    </row>
    <row r="936" spans="2:4" ht="18.75" customHeight="1">
      <c r="B936" s="2"/>
      <c r="C936" s="124"/>
      <c r="D936" s="2"/>
    </row>
    <row r="937" spans="2:4" ht="18.75" customHeight="1">
      <c r="B937" s="2"/>
      <c r="C937" s="124"/>
      <c r="D937" s="2"/>
    </row>
    <row r="938" spans="2:4" ht="18.75" customHeight="1">
      <c r="B938" s="2"/>
      <c r="C938" s="124"/>
      <c r="D938" s="2"/>
    </row>
    <row r="939" spans="2:4" ht="18.75" customHeight="1">
      <c r="B939" s="2"/>
      <c r="C939" s="124"/>
      <c r="D939" s="2"/>
    </row>
    <row r="940" spans="2:4" ht="18.75" customHeight="1">
      <c r="B940" s="2"/>
      <c r="C940" s="124"/>
      <c r="D940" s="2"/>
    </row>
    <row r="941" spans="2:4" ht="18.75" customHeight="1">
      <c r="B941" s="2"/>
      <c r="C941" s="124"/>
      <c r="D941" s="2"/>
    </row>
    <row r="942" spans="2:4" ht="18.75" customHeight="1">
      <c r="B942" s="2"/>
      <c r="C942" s="124"/>
      <c r="D942" s="2"/>
    </row>
    <row r="943" spans="2:4" ht="18.75" customHeight="1">
      <c r="B943" s="2"/>
      <c r="C943" s="124"/>
      <c r="D943" s="2"/>
    </row>
    <row r="944" spans="2:4" ht="18.75" customHeight="1">
      <c r="B944" s="2"/>
      <c r="C944" s="124"/>
      <c r="D944" s="2"/>
    </row>
    <row r="945" spans="2:4" ht="18.75" customHeight="1">
      <c r="B945" s="2"/>
      <c r="C945" s="124"/>
      <c r="D945" s="2"/>
    </row>
    <row r="946" spans="2:4" ht="18.75" customHeight="1">
      <c r="B946" s="2"/>
      <c r="C946" s="124"/>
      <c r="D946" s="2"/>
    </row>
    <row r="947" spans="2:4" ht="18.75" customHeight="1">
      <c r="B947" s="2"/>
      <c r="C947" s="124"/>
      <c r="D947" s="2"/>
    </row>
    <row r="948" spans="2:4" ht="18.75" customHeight="1">
      <c r="B948" s="2"/>
      <c r="C948" s="124"/>
      <c r="D948" s="2"/>
    </row>
    <row r="949" spans="2:4" ht="18.75" customHeight="1">
      <c r="B949" s="2"/>
      <c r="C949" s="124"/>
      <c r="D949" s="2"/>
    </row>
    <row r="950" spans="2:4" ht="18.75" customHeight="1">
      <c r="B950" s="2"/>
      <c r="C950" s="124"/>
      <c r="D950" s="2"/>
    </row>
    <row r="951" spans="2:4" ht="18.75" customHeight="1">
      <c r="B951" s="2"/>
      <c r="C951" s="124"/>
      <c r="D951" s="2"/>
    </row>
    <row r="952" spans="2:4" ht="18.75" customHeight="1">
      <c r="B952" s="2"/>
      <c r="C952" s="124"/>
      <c r="D952" s="2"/>
    </row>
    <row r="953" spans="2:4" ht="18.75" customHeight="1">
      <c r="B953" s="2"/>
      <c r="C953" s="124"/>
      <c r="D953" s="2"/>
    </row>
    <row r="954" spans="2:4" ht="18.75" customHeight="1">
      <c r="B954" s="2"/>
      <c r="C954" s="124"/>
      <c r="D954" s="2"/>
    </row>
    <row r="955" spans="2:4" ht="18.75" customHeight="1">
      <c r="B955" s="2"/>
      <c r="C955" s="124"/>
      <c r="D955" s="2"/>
    </row>
    <row r="956" spans="2:4" ht="18.75" customHeight="1">
      <c r="B956" s="2"/>
      <c r="C956" s="124"/>
      <c r="D956" s="2"/>
    </row>
    <row r="957" spans="2:4" ht="18.75" customHeight="1">
      <c r="B957" s="2"/>
      <c r="C957" s="124"/>
      <c r="D957" s="2"/>
    </row>
    <row r="958" spans="2:4" ht="18.75" customHeight="1">
      <c r="B958" s="2"/>
      <c r="C958" s="124"/>
      <c r="D958" s="2"/>
    </row>
    <row r="959" spans="2:4" ht="18.75" customHeight="1">
      <c r="B959" s="2"/>
      <c r="C959" s="124"/>
      <c r="D959" s="2"/>
    </row>
    <row r="960" spans="2:4" ht="18.75" customHeight="1">
      <c r="B960" s="2"/>
      <c r="C960" s="124"/>
      <c r="D960" s="2"/>
    </row>
    <row r="961" spans="2:4" ht="18.75" customHeight="1">
      <c r="B961" s="2"/>
      <c r="C961" s="124"/>
      <c r="D961" s="2"/>
    </row>
    <row r="962" spans="2:4" ht="18.75" customHeight="1">
      <c r="B962" s="2"/>
      <c r="C962" s="124"/>
      <c r="D962" s="2"/>
    </row>
    <row r="963" spans="2:4" ht="18.75" customHeight="1">
      <c r="B963" s="2"/>
      <c r="C963" s="124"/>
      <c r="D963" s="2"/>
    </row>
    <row r="964" spans="2:4" ht="18.75" customHeight="1">
      <c r="B964" s="2"/>
      <c r="C964" s="124"/>
      <c r="D964" s="2"/>
    </row>
    <row r="965" spans="2:4" ht="18.75" customHeight="1">
      <c r="B965" s="2"/>
      <c r="C965" s="124"/>
      <c r="D965" s="2"/>
    </row>
    <row r="966" spans="2:4" ht="18.75" customHeight="1">
      <c r="B966" s="2"/>
      <c r="C966" s="124"/>
      <c r="D966" s="2"/>
    </row>
    <row r="967" spans="2:4" ht="18.75" customHeight="1">
      <c r="B967" s="2"/>
      <c r="C967" s="124"/>
      <c r="D967" s="2"/>
    </row>
    <row r="968" spans="2:4" ht="18.75" customHeight="1">
      <c r="B968" s="2"/>
      <c r="C968" s="124"/>
      <c r="D968" s="2"/>
    </row>
    <row r="969" spans="2:4" ht="18.75" customHeight="1">
      <c r="B969" s="2"/>
      <c r="C969" s="124"/>
      <c r="D969" s="2"/>
    </row>
    <row r="970" spans="2:4" ht="18.75" customHeight="1">
      <c r="B970" s="2"/>
      <c r="C970" s="124"/>
      <c r="D970" s="2"/>
    </row>
    <row r="971" spans="2:4" ht="18.75" customHeight="1">
      <c r="B971" s="2"/>
      <c r="C971" s="124"/>
      <c r="D971" s="2"/>
    </row>
    <row r="972" spans="2:4" ht="18.75" customHeight="1">
      <c r="B972" s="2"/>
      <c r="C972" s="124"/>
      <c r="D972" s="2"/>
    </row>
    <row r="973" spans="2:4" ht="18.75" customHeight="1">
      <c r="B973" s="2"/>
      <c r="C973" s="124"/>
      <c r="D973" s="2"/>
    </row>
    <row r="974" spans="2:4" ht="18.75" customHeight="1">
      <c r="B974" s="2"/>
      <c r="C974" s="124"/>
      <c r="D974" s="2"/>
    </row>
    <row r="975" spans="2:4" ht="18.75" customHeight="1">
      <c r="B975" s="2"/>
      <c r="C975" s="124"/>
      <c r="D975" s="2"/>
    </row>
    <row r="976" spans="2:4" ht="18.75" customHeight="1">
      <c r="B976" s="2"/>
      <c r="C976" s="124"/>
      <c r="D976" s="2"/>
    </row>
    <row r="977" spans="2:4" ht="18.75" customHeight="1">
      <c r="B977" s="2"/>
      <c r="C977" s="124"/>
      <c r="D977" s="2"/>
    </row>
    <row r="978" spans="2:4" ht="18.75" customHeight="1">
      <c r="B978" s="2"/>
      <c r="C978" s="124"/>
      <c r="D978" s="2"/>
    </row>
    <row r="979" spans="1:4" ht="18.75" customHeight="1">
      <c r="A979" s="34"/>
      <c r="B979" s="2"/>
      <c r="C979" s="124"/>
      <c r="D979" s="2"/>
    </row>
    <row r="980" spans="2:4" ht="18.75" customHeight="1">
      <c r="B980" s="2"/>
      <c r="C980" s="124"/>
      <c r="D980" s="2"/>
    </row>
    <row r="981" spans="2:4" ht="18.75" customHeight="1">
      <c r="B981" s="2"/>
      <c r="C981" s="124"/>
      <c r="D981" s="2"/>
    </row>
    <row r="982" spans="2:4" ht="18.75" customHeight="1">
      <c r="B982" s="2"/>
      <c r="C982" s="124"/>
      <c r="D982" s="2"/>
    </row>
    <row r="983" spans="1:4" ht="18.75" customHeight="1">
      <c r="A983" s="34"/>
      <c r="B983" s="2"/>
      <c r="C983" s="124"/>
      <c r="D983" s="2"/>
    </row>
    <row r="984" spans="2:4" ht="18.75" customHeight="1">
      <c r="B984" s="2"/>
      <c r="C984" s="124"/>
      <c r="D984" s="2"/>
    </row>
    <row r="985" spans="2:4" ht="18.75" customHeight="1">
      <c r="B985" s="2"/>
      <c r="C985" s="124"/>
      <c r="D985" s="2"/>
    </row>
    <row r="986" spans="2:4" ht="18.75" customHeight="1">
      <c r="B986" s="2"/>
      <c r="C986" s="124"/>
      <c r="D986" s="2"/>
    </row>
    <row r="987" spans="2:4" ht="18.75" customHeight="1">
      <c r="B987" s="2"/>
      <c r="C987" s="124"/>
      <c r="D987" s="2"/>
    </row>
    <row r="988" spans="2:4" ht="18.75" customHeight="1">
      <c r="B988" s="2"/>
      <c r="C988" s="124"/>
      <c r="D988" s="2"/>
    </row>
    <row r="989" spans="2:4" ht="18.75" customHeight="1">
      <c r="B989" s="2"/>
      <c r="C989" s="124"/>
      <c r="D989" s="2"/>
    </row>
    <row r="990" spans="2:4" ht="18.75" customHeight="1">
      <c r="B990" s="2"/>
      <c r="C990" s="124"/>
      <c r="D990" s="2"/>
    </row>
    <row r="991" spans="2:4" ht="18.75" customHeight="1">
      <c r="B991" s="2"/>
      <c r="C991" s="124"/>
      <c r="D991" s="2"/>
    </row>
    <row r="992" spans="2:4" ht="18.75" customHeight="1">
      <c r="B992" s="2"/>
      <c r="C992" s="124"/>
      <c r="D992" s="2"/>
    </row>
    <row r="993" spans="2:4" ht="18.75" customHeight="1">
      <c r="B993" s="2"/>
      <c r="C993" s="124"/>
      <c r="D993" s="2"/>
    </row>
    <row r="994" spans="2:4" ht="18.75" customHeight="1">
      <c r="B994" s="2"/>
      <c r="C994" s="124"/>
      <c r="D994" s="2"/>
    </row>
    <row r="995" spans="2:4" ht="18.75" customHeight="1">
      <c r="B995" s="2"/>
      <c r="C995" s="124"/>
      <c r="D995" s="2"/>
    </row>
    <row r="996" spans="2:4" ht="18.75" customHeight="1">
      <c r="B996" s="2"/>
      <c r="C996" s="124"/>
      <c r="D996" s="2"/>
    </row>
    <row r="997" spans="2:4" ht="18.75" customHeight="1">
      <c r="B997" s="2"/>
      <c r="C997" s="124"/>
      <c r="D997" s="2"/>
    </row>
    <row r="998" spans="2:4" ht="18.75" customHeight="1">
      <c r="B998" s="2"/>
      <c r="C998" s="124"/>
      <c r="D998" s="2"/>
    </row>
    <row r="999" spans="2:4" ht="18.75" customHeight="1">
      <c r="B999" s="2"/>
      <c r="C999" s="124"/>
      <c r="D999" s="2"/>
    </row>
    <row r="1000" spans="2:4" ht="18.75" customHeight="1">
      <c r="B1000" s="2"/>
      <c r="C1000" s="124"/>
      <c r="D1000" s="2"/>
    </row>
    <row r="1001" spans="2:4" ht="18.75" customHeight="1">
      <c r="B1001" s="2"/>
      <c r="C1001" s="124"/>
      <c r="D1001" s="2"/>
    </row>
    <row r="1002" spans="2:4" ht="18.75" customHeight="1">
      <c r="B1002" s="2"/>
      <c r="C1002" s="124"/>
      <c r="D1002" s="2"/>
    </row>
    <row r="1003" spans="2:4" ht="18.75" customHeight="1">
      <c r="B1003" s="2"/>
      <c r="C1003" s="124"/>
      <c r="D1003" s="2"/>
    </row>
    <row r="1004" spans="2:4" ht="18.75" customHeight="1">
      <c r="B1004" s="2"/>
      <c r="C1004" s="124"/>
      <c r="D1004" s="2"/>
    </row>
    <row r="1005" spans="2:4" ht="18.75" customHeight="1">
      <c r="B1005" s="2"/>
      <c r="C1005" s="124"/>
      <c r="D1005" s="2"/>
    </row>
    <row r="1006" spans="2:4" ht="18.75" customHeight="1">
      <c r="B1006" s="2"/>
      <c r="C1006" s="124"/>
      <c r="D1006" s="2"/>
    </row>
    <row r="1007" spans="2:4" ht="18.75" customHeight="1">
      <c r="B1007" s="2"/>
      <c r="C1007" s="124"/>
      <c r="D1007" s="2"/>
    </row>
    <row r="1008" spans="2:4" ht="18.75" customHeight="1">
      <c r="B1008" s="2"/>
      <c r="C1008" s="124"/>
      <c r="D1008" s="2"/>
    </row>
    <row r="1009" spans="2:4" ht="18.75" customHeight="1">
      <c r="B1009" s="2"/>
      <c r="C1009" s="124"/>
      <c r="D1009" s="2"/>
    </row>
    <row r="1010" spans="2:4" ht="18.75" customHeight="1">
      <c r="B1010" s="2"/>
      <c r="C1010" s="124"/>
      <c r="D1010" s="2"/>
    </row>
    <row r="1011" spans="2:4" ht="18.75" customHeight="1">
      <c r="B1011" s="2"/>
      <c r="C1011" s="124"/>
      <c r="D1011" s="2"/>
    </row>
    <row r="1012" spans="2:4" ht="18.75" customHeight="1">
      <c r="B1012" s="2"/>
      <c r="C1012" s="124"/>
      <c r="D1012" s="2"/>
    </row>
    <row r="1013" spans="2:4" ht="18.75" customHeight="1">
      <c r="B1013" s="2"/>
      <c r="C1013" s="124"/>
      <c r="D1013" s="2"/>
    </row>
    <row r="1014" spans="2:4" ht="18.75" customHeight="1">
      <c r="B1014" s="2"/>
      <c r="C1014" s="124"/>
      <c r="D1014" s="2"/>
    </row>
    <row r="1015" spans="2:4" ht="18.75" customHeight="1">
      <c r="B1015" s="2"/>
      <c r="C1015" s="124"/>
      <c r="D1015" s="2"/>
    </row>
    <row r="1016" spans="2:4" ht="18.75" customHeight="1">
      <c r="B1016" s="2"/>
      <c r="C1016" s="124"/>
      <c r="D1016" s="2"/>
    </row>
    <row r="1017" spans="2:4" ht="18.75" customHeight="1">
      <c r="B1017" s="2"/>
      <c r="C1017" s="124"/>
      <c r="D1017" s="2"/>
    </row>
    <row r="1018" spans="2:4" ht="18.75" customHeight="1">
      <c r="B1018" s="2"/>
      <c r="C1018" s="124"/>
      <c r="D1018" s="2"/>
    </row>
    <row r="1019" spans="2:4" ht="18.75" customHeight="1">
      <c r="B1019" s="2"/>
      <c r="C1019" s="124"/>
      <c r="D1019" s="2"/>
    </row>
    <row r="1020" spans="2:4" ht="18.75" customHeight="1">
      <c r="B1020" s="2"/>
      <c r="C1020" s="124"/>
      <c r="D1020" s="2"/>
    </row>
    <row r="1021" spans="2:4" ht="18.75" customHeight="1">
      <c r="B1021" s="2"/>
      <c r="C1021" s="124"/>
      <c r="D1021" s="2"/>
    </row>
    <row r="1022" spans="2:4" ht="18.75" customHeight="1">
      <c r="B1022" s="2"/>
      <c r="C1022" s="124"/>
      <c r="D1022" s="2"/>
    </row>
    <row r="1023" spans="2:4" ht="18.75" customHeight="1">
      <c r="B1023" s="2"/>
      <c r="C1023" s="124"/>
      <c r="D1023" s="2"/>
    </row>
    <row r="1024" spans="2:4" ht="18.75" customHeight="1">
      <c r="B1024" s="2"/>
      <c r="C1024" s="124"/>
      <c r="D1024" s="2"/>
    </row>
    <row r="1025" spans="2:4" ht="18.75" customHeight="1">
      <c r="B1025" s="2"/>
      <c r="C1025" s="124"/>
      <c r="D1025" s="2"/>
    </row>
    <row r="1026" spans="2:4" ht="18.75" customHeight="1">
      <c r="B1026" s="2"/>
      <c r="C1026" s="124"/>
      <c r="D1026" s="2"/>
    </row>
    <row r="1027" spans="2:4" ht="18.75" customHeight="1">
      <c r="B1027" s="2"/>
      <c r="C1027" s="124"/>
      <c r="D1027" s="2"/>
    </row>
    <row r="1028" spans="2:4" ht="18.75" customHeight="1">
      <c r="B1028" s="2"/>
      <c r="C1028" s="124"/>
      <c r="D1028" s="2"/>
    </row>
    <row r="1029" spans="2:4" ht="18.75" customHeight="1">
      <c r="B1029" s="2"/>
      <c r="C1029" s="124"/>
      <c r="D1029" s="2"/>
    </row>
    <row r="1030" spans="2:4" ht="18.75" customHeight="1">
      <c r="B1030" s="2"/>
      <c r="C1030" s="124"/>
      <c r="D1030" s="2"/>
    </row>
    <row r="1031" spans="2:4" ht="18.75" customHeight="1">
      <c r="B1031" s="2"/>
      <c r="C1031" s="124"/>
      <c r="D1031" s="2"/>
    </row>
    <row r="1032" spans="2:4" ht="18.75" customHeight="1">
      <c r="B1032" s="2"/>
      <c r="C1032" s="124"/>
      <c r="D1032" s="2"/>
    </row>
    <row r="1033" spans="2:4" ht="18.75" customHeight="1">
      <c r="B1033" s="2"/>
      <c r="C1033" s="124"/>
      <c r="D1033" s="2"/>
    </row>
    <row r="1034" spans="2:4" ht="18.75" customHeight="1">
      <c r="B1034" s="2"/>
      <c r="C1034" s="124"/>
      <c r="D1034" s="2"/>
    </row>
    <row r="1035" spans="2:4" ht="18.75" customHeight="1">
      <c r="B1035" s="2"/>
      <c r="C1035" s="124"/>
      <c r="D1035" s="2"/>
    </row>
    <row r="1036" spans="2:4" ht="18.75" customHeight="1">
      <c r="B1036" s="2"/>
      <c r="C1036" s="124"/>
      <c r="D1036" s="2"/>
    </row>
    <row r="1037" spans="2:4" ht="18.75" customHeight="1">
      <c r="B1037" s="2"/>
      <c r="C1037" s="124"/>
      <c r="D1037" s="2"/>
    </row>
    <row r="1038" spans="2:4" ht="18.75" customHeight="1">
      <c r="B1038" s="2"/>
      <c r="C1038" s="124"/>
      <c r="D1038" s="2"/>
    </row>
    <row r="1039" spans="2:4" ht="18.75" customHeight="1">
      <c r="B1039" s="2"/>
      <c r="C1039" s="124"/>
      <c r="D1039" s="2"/>
    </row>
    <row r="1040" spans="2:4" ht="18.75" customHeight="1">
      <c r="B1040" s="2"/>
      <c r="C1040" s="124"/>
      <c r="D1040" s="2"/>
    </row>
    <row r="1041" spans="2:4" ht="18.75" customHeight="1">
      <c r="B1041" s="2"/>
      <c r="C1041" s="124"/>
      <c r="D1041" s="2"/>
    </row>
    <row r="1042" spans="2:4" ht="18.75" customHeight="1">
      <c r="B1042" s="2"/>
      <c r="C1042" s="124"/>
      <c r="D1042" s="2"/>
    </row>
    <row r="1043" spans="2:4" ht="18.75" customHeight="1">
      <c r="B1043" s="2"/>
      <c r="C1043" s="124"/>
      <c r="D1043" s="2"/>
    </row>
    <row r="1044" spans="2:4" ht="18.75" customHeight="1">
      <c r="B1044" s="2"/>
      <c r="C1044" s="124"/>
      <c r="D1044" s="2"/>
    </row>
    <row r="1045" spans="2:4" ht="18.75" customHeight="1">
      <c r="B1045" s="2"/>
      <c r="C1045" s="124"/>
      <c r="D1045" s="2"/>
    </row>
    <row r="1046" spans="2:4" ht="18.75" customHeight="1">
      <c r="B1046" s="2"/>
      <c r="C1046" s="124"/>
      <c r="D1046" s="2"/>
    </row>
    <row r="1047" spans="2:4" ht="18.75" customHeight="1">
      <c r="B1047" s="2"/>
      <c r="C1047" s="124"/>
      <c r="D1047" s="2"/>
    </row>
    <row r="1048" spans="2:4" ht="18.75" customHeight="1">
      <c r="B1048" s="2"/>
      <c r="C1048" s="124"/>
      <c r="D1048" s="2"/>
    </row>
    <row r="1049" spans="2:4" ht="18.75" customHeight="1">
      <c r="B1049" s="2"/>
      <c r="C1049" s="124"/>
      <c r="D1049" s="2"/>
    </row>
    <row r="1050" spans="2:4" ht="18.75" customHeight="1">
      <c r="B1050" s="2"/>
      <c r="C1050" s="124"/>
      <c r="D1050" s="2"/>
    </row>
    <row r="1051" spans="2:4" ht="18.75" customHeight="1">
      <c r="B1051" s="2"/>
      <c r="C1051" s="124"/>
      <c r="D1051" s="2"/>
    </row>
    <row r="1052" spans="2:4" ht="18.75" customHeight="1">
      <c r="B1052" s="2"/>
      <c r="C1052" s="124"/>
      <c r="D1052" s="2"/>
    </row>
    <row r="1053" spans="2:4" ht="18.75" customHeight="1">
      <c r="B1053" s="2"/>
      <c r="C1053" s="124"/>
      <c r="D1053" s="2"/>
    </row>
    <row r="1054" spans="2:4" ht="18.75" customHeight="1">
      <c r="B1054" s="2"/>
      <c r="C1054" s="124"/>
      <c r="D1054" s="2"/>
    </row>
    <row r="1055" spans="2:4" ht="18.75" customHeight="1">
      <c r="B1055" s="2"/>
      <c r="C1055" s="124"/>
      <c r="D1055" s="2"/>
    </row>
    <row r="1056" spans="2:4" ht="18.75" customHeight="1">
      <c r="B1056" s="2"/>
      <c r="C1056" s="124"/>
      <c r="D1056" s="2"/>
    </row>
    <row r="1057" spans="2:4" ht="18.75" customHeight="1">
      <c r="B1057" s="2"/>
      <c r="C1057" s="124"/>
      <c r="D1057" s="2"/>
    </row>
    <row r="1058" spans="2:4" ht="18.75" customHeight="1">
      <c r="B1058" s="2"/>
      <c r="C1058" s="124"/>
      <c r="D1058" s="2"/>
    </row>
    <row r="1059" spans="2:4" ht="18.75" customHeight="1">
      <c r="B1059" s="2"/>
      <c r="C1059" s="124"/>
      <c r="D1059" s="2"/>
    </row>
    <row r="1060" spans="2:4" ht="18.75" customHeight="1">
      <c r="B1060" s="2"/>
      <c r="C1060" s="124"/>
      <c r="D1060" s="2"/>
    </row>
    <row r="1061" spans="2:4" ht="18.75" customHeight="1">
      <c r="B1061" s="2"/>
      <c r="C1061" s="124"/>
      <c r="D1061" s="2"/>
    </row>
    <row r="1062" spans="2:4" ht="18.75" customHeight="1">
      <c r="B1062" s="2"/>
      <c r="C1062" s="124"/>
      <c r="D1062" s="2"/>
    </row>
    <row r="1063" spans="2:4" ht="18.75" customHeight="1">
      <c r="B1063" s="2"/>
      <c r="C1063" s="124"/>
      <c r="D1063" s="2"/>
    </row>
    <row r="1064" spans="2:4" ht="18.75" customHeight="1">
      <c r="B1064" s="2"/>
      <c r="C1064" s="124"/>
      <c r="D1064" s="2"/>
    </row>
    <row r="1065" spans="2:4" ht="18.75" customHeight="1">
      <c r="B1065" s="2"/>
      <c r="C1065" s="124"/>
      <c r="D1065" s="2"/>
    </row>
    <row r="1066" spans="2:4" ht="18.75" customHeight="1">
      <c r="B1066" s="2"/>
      <c r="C1066" s="124"/>
      <c r="D1066" s="2"/>
    </row>
    <row r="1067" spans="2:4" ht="18.75" customHeight="1">
      <c r="B1067" s="2"/>
      <c r="C1067" s="124"/>
      <c r="D1067" s="2"/>
    </row>
    <row r="1068" spans="2:4" ht="18.75" customHeight="1">
      <c r="B1068" s="2"/>
      <c r="C1068" s="124"/>
      <c r="D1068" s="2"/>
    </row>
    <row r="1069" spans="2:4" ht="18.75" customHeight="1">
      <c r="B1069" s="2"/>
      <c r="C1069" s="124"/>
      <c r="D1069" s="2"/>
    </row>
    <row r="1070" spans="2:4" ht="18.75" customHeight="1">
      <c r="B1070" s="2"/>
      <c r="C1070" s="124"/>
      <c r="D1070" s="2"/>
    </row>
    <row r="1071" spans="2:4" ht="18.75" customHeight="1">
      <c r="B1071" s="2"/>
      <c r="C1071" s="124"/>
      <c r="D1071" s="2"/>
    </row>
    <row r="1072" spans="2:4" ht="18.75" customHeight="1">
      <c r="B1072" s="2"/>
      <c r="C1072" s="124"/>
      <c r="D1072" s="2"/>
    </row>
    <row r="1073" spans="2:4" ht="18.75" customHeight="1">
      <c r="B1073" s="2"/>
      <c r="C1073" s="124"/>
      <c r="D1073" s="2"/>
    </row>
    <row r="1074" spans="2:4" ht="18.75" customHeight="1">
      <c r="B1074" s="2"/>
      <c r="C1074" s="124"/>
      <c r="D1074" s="2"/>
    </row>
    <row r="1075" spans="2:4" ht="18.75" customHeight="1">
      <c r="B1075" s="2"/>
      <c r="C1075" s="124"/>
      <c r="D1075" s="2"/>
    </row>
    <row r="1076" spans="2:4" ht="18.75" customHeight="1">
      <c r="B1076" s="2"/>
      <c r="C1076" s="124"/>
      <c r="D1076" s="2"/>
    </row>
    <row r="1077" spans="2:4" ht="18.75" customHeight="1">
      <c r="B1077" s="2"/>
      <c r="C1077" s="124"/>
      <c r="D1077" s="2"/>
    </row>
    <row r="1078" spans="2:4" ht="18.75" customHeight="1">
      <c r="B1078" s="2"/>
      <c r="C1078" s="124"/>
      <c r="D1078" s="2"/>
    </row>
    <row r="1079" spans="2:4" ht="18.75" customHeight="1">
      <c r="B1079" s="2"/>
      <c r="C1079" s="124"/>
      <c r="D1079" s="2"/>
    </row>
    <row r="1080" spans="2:4" ht="18.75" customHeight="1">
      <c r="B1080" s="2"/>
      <c r="C1080" s="124"/>
      <c r="D1080" s="2"/>
    </row>
    <row r="1081" spans="2:4" ht="18.75" customHeight="1">
      <c r="B1081" s="2"/>
      <c r="C1081" s="124"/>
      <c r="D1081" s="2"/>
    </row>
    <row r="1082" spans="2:4" ht="18.75" customHeight="1">
      <c r="B1082" s="2"/>
      <c r="C1082" s="124"/>
      <c r="D1082" s="2"/>
    </row>
    <row r="1083" spans="2:4" ht="18.75" customHeight="1">
      <c r="B1083" s="2"/>
      <c r="C1083" s="124"/>
      <c r="D1083" s="2"/>
    </row>
    <row r="1084" spans="2:4" ht="18.75" customHeight="1">
      <c r="B1084" s="2"/>
      <c r="C1084" s="124"/>
      <c r="D1084" s="2"/>
    </row>
    <row r="1085" spans="2:4" ht="18.75" customHeight="1">
      <c r="B1085" s="2"/>
      <c r="C1085" s="124"/>
      <c r="D1085" s="2"/>
    </row>
    <row r="1086" spans="2:4" ht="18.75" customHeight="1">
      <c r="B1086" s="2"/>
      <c r="C1086" s="124"/>
      <c r="D1086" s="2"/>
    </row>
    <row r="1087" spans="2:4" ht="18.75" customHeight="1">
      <c r="B1087" s="2"/>
      <c r="C1087" s="124"/>
      <c r="D1087" s="2"/>
    </row>
    <row r="1088" spans="2:4" ht="18.75" customHeight="1">
      <c r="B1088" s="2"/>
      <c r="C1088" s="124"/>
      <c r="D1088" s="2"/>
    </row>
    <row r="1089" spans="2:4" ht="18.75" customHeight="1">
      <c r="B1089" s="2"/>
      <c r="C1089" s="124"/>
      <c r="D1089" s="2"/>
    </row>
    <row r="1090" spans="2:4" ht="18.75" customHeight="1">
      <c r="B1090" s="2"/>
      <c r="C1090" s="124"/>
      <c r="D1090" s="2"/>
    </row>
    <row r="1091" spans="2:4" ht="18.75" customHeight="1">
      <c r="B1091" s="2"/>
      <c r="C1091" s="124"/>
      <c r="D1091" s="2"/>
    </row>
    <row r="1092" spans="2:4" ht="18.75" customHeight="1">
      <c r="B1092" s="2"/>
      <c r="C1092" s="124"/>
      <c r="D1092" s="2"/>
    </row>
    <row r="1093" spans="2:4" ht="18.75" customHeight="1">
      <c r="B1093" s="2"/>
      <c r="C1093" s="124"/>
      <c r="D1093" s="2"/>
    </row>
    <row r="1094" spans="2:4" ht="18.75" customHeight="1">
      <c r="B1094" s="2"/>
      <c r="C1094" s="124"/>
      <c r="D1094" s="2"/>
    </row>
    <row r="1095" spans="2:4" ht="18.75" customHeight="1">
      <c r="B1095" s="2"/>
      <c r="C1095" s="124"/>
      <c r="D1095" s="2"/>
    </row>
    <row r="1096" spans="2:4" ht="18.75" customHeight="1">
      <c r="B1096" s="2"/>
      <c r="C1096" s="124"/>
      <c r="D1096" s="2"/>
    </row>
    <row r="1097" spans="2:4" ht="18.75" customHeight="1">
      <c r="B1097" s="2"/>
      <c r="C1097" s="124"/>
      <c r="D1097" s="2"/>
    </row>
    <row r="1098" spans="1:4" ht="18.75" customHeight="1">
      <c r="A1098" s="129"/>
      <c r="B1098" s="129"/>
      <c r="C1098" s="124"/>
      <c r="D1098" s="2"/>
    </row>
    <row r="1099" spans="1:4" ht="18.75" customHeight="1">
      <c r="A1099" s="129"/>
      <c r="B1099" s="129"/>
      <c r="C1099" s="124"/>
      <c r="D1099" s="2"/>
    </row>
    <row r="1100" spans="1:4" ht="18.75" customHeight="1">
      <c r="A1100" s="129"/>
      <c r="B1100" s="129"/>
      <c r="C1100" s="124"/>
      <c r="D1100" s="2"/>
    </row>
    <row r="1101" spans="1:4" ht="18.75" customHeight="1">
      <c r="A1101" s="129"/>
      <c r="B1101" s="129"/>
      <c r="C1101" s="124"/>
      <c r="D1101" s="2"/>
    </row>
    <row r="1102" spans="1:4" ht="18.75" customHeight="1">
      <c r="A1102" s="121"/>
      <c r="B1102" s="121"/>
      <c r="C1102" s="124"/>
      <c r="D1102" s="2"/>
    </row>
    <row r="1103" spans="1:4" ht="18.75" customHeight="1">
      <c r="A1103" s="121"/>
      <c r="B1103" s="121"/>
      <c r="C1103" s="124"/>
      <c r="D1103" s="2"/>
    </row>
    <row r="1104" spans="1:4" ht="18.75" customHeight="1">
      <c r="A1104" s="121"/>
      <c r="B1104" s="121"/>
      <c r="C1104" s="124"/>
      <c r="D1104" s="2"/>
    </row>
    <row r="1105" spans="1:4" ht="18.75" customHeight="1">
      <c r="A1105" s="121"/>
      <c r="B1105" s="121"/>
      <c r="C1105" s="124"/>
      <c r="D1105" s="2"/>
    </row>
    <row r="1106" spans="1:4" ht="18.75" customHeight="1">
      <c r="A1106" s="121"/>
      <c r="B1106" s="121"/>
      <c r="C1106" s="124"/>
      <c r="D1106" s="2"/>
    </row>
    <row r="1107" spans="1:4" ht="18.75" customHeight="1">
      <c r="A1107" s="121"/>
      <c r="B1107" s="121"/>
      <c r="C1107" s="124"/>
      <c r="D1107" s="2"/>
    </row>
    <row r="1108" spans="1:4" ht="18.75" customHeight="1">
      <c r="A1108" s="121"/>
      <c r="B1108" s="121"/>
      <c r="C1108" s="124"/>
      <c r="D1108" s="2"/>
    </row>
    <row r="1109" spans="1:4" ht="18.75" customHeight="1">
      <c r="A1109" s="121"/>
      <c r="B1109" s="121"/>
      <c r="C1109" s="124"/>
      <c r="D1109" s="2"/>
    </row>
    <row r="1110" spans="1:4" ht="18.75" customHeight="1">
      <c r="A1110" s="121"/>
      <c r="B1110" s="121"/>
      <c r="C1110" s="124"/>
      <c r="D1110" s="2"/>
    </row>
    <row r="1111" spans="1:4" ht="18.75" customHeight="1">
      <c r="A1111" s="121"/>
      <c r="B1111" s="121"/>
      <c r="C1111" s="124"/>
      <c r="D1111" s="2"/>
    </row>
    <row r="1112" spans="1:4" ht="18.75" customHeight="1">
      <c r="A1112" s="121"/>
      <c r="B1112" s="121"/>
      <c r="C1112" s="124"/>
      <c r="D1112" s="2"/>
    </row>
    <row r="1113" spans="1:4" ht="18.75" customHeight="1">
      <c r="A1113" s="121"/>
      <c r="B1113" s="121"/>
      <c r="C1113" s="124"/>
      <c r="D1113" s="2"/>
    </row>
    <row r="1114" spans="1:4" ht="18.75" customHeight="1">
      <c r="A1114" s="121"/>
      <c r="B1114" s="121"/>
      <c r="C1114" s="124"/>
      <c r="D1114" s="2"/>
    </row>
    <row r="1115" spans="1:4" ht="18.75" customHeight="1">
      <c r="A1115" s="121"/>
      <c r="B1115" s="121"/>
      <c r="C1115" s="124"/>
      <c r="D1115" s="2"/>
    </row>
    <row r="1116" spans="1:4" ht="18.75" customHeight="1">
      <c r="A1116" s="121"/>
      <c r="B1116" s="121"/>
      <c r="C1116" s="124"/>
      <c r="D1116" s="2"/>
    </row>
    <row r="1117" spans="1:4" ht="18.75" customHeight="1">
      <c r="A1117" s="121"/>
      <c r="B1117" s="121"/>
      <c r="C1117" s="124"/>
      <c r="D1117" s="2"/>
    </row>
    <row r="1118" spans="1:4" ht="18.75" customHeight="1">
      <c r="A1118" s="121"/>
      <c r="B1118" s="121"/>
      <c r="C1118" s="124"/>
      <c r="D1118" s="2"/>
    </row>
    <row r="1119" spans="1:4" ht="18.75" customHeight="1">
      <c r="A1119" s="121"/>
      <c r="B1119" s="121"/>
      <c r="C1119" s="124"/>
      <c r="D1119" s="2"/>
    </row>
    <row r="1120" spans="1:4" ht="18.75" customHeight="1">
      <c r="A1120" s="121"/>
      <c r="B1120" s="121"/>
      <c r="C1120" s="124"/>
      <c r="D1120" s="2"/>
    </row>
    <row r="1121" spans="1:4" ht="18.75" customHeight="1">
      <c r="A1121" s="121"/>
      <c r="B1121" s="121"/>
      <c r="C1121" s="124"/>
      <c r="D1121" s="2"/>
    </row>
    <row r="1122" spans="1:4" ht="18.75" customHeight="1">
      <c r="A1122" s="121"/>
      <c r="B1122" s="121"/>
      <c r="C1122" s="124"/>
      <c r="D1122" s="2"/>
    </row>
    <row r="1123" spans="1:4" ht="18.75" customHeight="1">
      <c r="A1123" s="121"/>
      <c r="B1123" s="21"/>
      <c r="C1123" s="124"/>
      <c r="D1123" s="2"/>
    </row>
    <row r="1124" spans="1:4" ht="18.75" customHeight="1">
      <c r="A1124" s="121"/>
      <c r="B1124" s="138"/>
      <c r="C1124" s="124"/>
      <c r="D1124" s="2"/>
    </row>
    <row r="1125" spans="1:4" ht="18.75" customHeight="1">
      <c r="A1125" s="121"/>
      <c r="B1125" s="121"/>
      <c r="C1125" s="124"/>
      <c r="D1125" s="2"/>
    </row>
    <row r="1126" spans="1:4" ht="18.75" customHeight="1">
      <c r="A1126" s="121"/>
      <c r="B1126" s="121"/>
      <c r="C1126" s="124"/>
      <c r="D1126" s="2"/>
    </row>
    <row r="1127" spans="1:4" ht="18.75" customHeight="1">
      <c r="A1127" s="121"/>
      <c r="B1127" s="121"/>
      <c r="C1127" s="124"/>
      <c r="D1127" s="2"/>
    </row>
    <row r="1128" spans="1:4" ht="18.75" customHeight="1">
      <c r="A1128" s="121"/>
      <c r="B1128" s="121"/>
      <c r="C1128" s="124"/>
      <c r="D1128" s="2"/>
    </row>
    <row r="1129" spans="1:4" ht="18.75" customHeight="1">
      <c r="A1129" s="121"/>
      <c r="B1129" s="121"/>
      <c r="C1129" s="124"/>
      <c r="D1129" s="2"/>
    </row>
    <row r="1130" spans="1:4" ht="18.75" customHeight="1">
      <c r="A1130" s="121"/>
      <c r="B1130" s="121"/>
      <c r="C1130" s="124"/>
      <c r="D1130" s="2"/>
    </row>
    <row r="1131" spans="1:4" ht="18.75" customHeight="1">
      <c r="A1131" s="121"/>
      <c r="B1131" s="121"/>
      <c r="C1131" s="124"/>
      <c r="D1131" s="2"/>
    </row>
    <row r="1132" spans="1:4" ht="18.75" customHeight="1">
      <c r="A1132" s="129"/>
      <c r="B1132" s="129"/>
      <c r="C1132" s="124"/>
      <c r="D1132" s="2"/>
    </row>
    <row r="1133" spans="1:4" ht="18.75" customHeight="1">
      <c r="A1133" s="129"/>
      <c r="B1133" s="129"/>
      <c r="C1133" s="124"/>
      <c r="D1133" s="2"/>
    </row>
    <row r="1134" spans="1:4" ht="18.75" customHeight="1">
      <c r="A1134" s="129"/>
      <c r="B1134" s="129"/>
      <c r="C1134" s="124"/>
      <c r="D1134" s="2"/>
    </row>
    <row r="1135" spans="1:4" ht="18.75" customHeight="1">
      <c r="A1135" s="129"/>
      <c r="B1135" s="129"/>
      <c r="C1135" s="124"/>
      <c r="D1135" s="2"/>
    </row>
    <row r="1136" spans="1:4" ht="18.75" customHeight="1">
      <c r="A1136" s="129"/>
      <c r="B1136" s="129"/>
      <c r="C1136" s="124"/>
      <c r="D1136" s="2"/>
    </row>
    <row r="1137" spans="1:4" ht="18.75" customHeight="1">
      <c r="A1137" s="129"/>
      <c r="B1137" s="129"/>
      <c r="C1137" s="124"/>
      <c r="D1137" s="2"/>
    </row>
    <row r="1138" spans="2:4" ht="18.75" customHeight="1">
      <c r="B1138" s="2"/>
      <c r="C1138" s="124"/>
      <c r="D1138" s="2"/>
    </row>
    <row r="1139" spans="2:4" ht="18.75" customHeight="1">
      <c r="B1139" s="2"/>
      <c r="C1139" s="124"/>
      <c r="D1139" s="2"/>
    </row>
    <row r="1140" spans="2:4" ht="18.75" customHeight="1">
      <c r="B1140" s="2"/>
      <c r="C1140" s="124"/>
      <c r="D1140" s="2"/>
    </row>
    <row r="1141" spans="2:4" ht="18.75" customHeight="1">
      <c r="B1141" s="2"/>
      <c r="C1141" s="124"/>
      <c r="D1141" s="2"/>
    </row>
    <row r="1142" spans="2:4" ht="18.75" customHeight="1">
      <c r="B1142" s="2"/>
      <c r="C1142" s="124"/>
      <c r="D1142" s="2"/>
    </row>
    <row r="1143" spans="2:4" ht="18.75" customHeight="1">
      <c r="B1143" s="2"/>
      <c r="C1143" s="124"/>
      <c r="D1143" s="2"/>
    </row>
    <row r="1144" spans="2:4" ht="18.75" customHeight="1">
      <c r="B1144" s="2"/>
      <c r="C1144" s="124"/>
      <c r="D1144" s="2"/>
    </row>
    <row r="1145" spans="2:4" ht="18.75" customHeight="1">
      <c r="B1145" s="2"/>
      <c r="C1145" s="124"/>
      <c r="D1145" s="2"/>
    </row>
    <row r="1146" spans="2:4" ht="18.75" customHeight="1">
      <c r="B1146" s="2"/>
      <c r="C1146" s="124"/>
      <c r="D1146" s="2"/>
    </row>
    <row r="1147" spans="2:4" ht="18.75" customHeight="1">
      <c r="B1147" s="2"/>
      <c r="C1147" s="124"/>
      <c r="D1147" s="2"/>
    </row>
    <row r="1148" spans="2:4" ht="18.75" customHeight="1">
      <c r="B1148" s="2"/>
      <c r="C1148" s="124"/>
      <c r="D1148" s="2"/>
    </row>
    <row r="1149" spans="2:4" ht="18.75" customHeight="1">
      <c r="B1149" s="2"/>
      <c r="C1149" s="124"/>
      <c r="D1149" s="2"/>
    </row>
    <row r="1150" spans="2:4" ht="18.75" customHeight="1">
      <c r="B1150" s="2"/>
      <c r="C1150" s="124"/>
      <c r="D1150" s="2"/>
    </row>
    <row r="1151" spans="2:4" ht="18.75" customHeight="1">
      <c r="B1151" s="2"/>
      <c r="C1151" s="124"/>
      <c r="D1151" s="2"/>
    </row>
    <row r="1152" spans="2:4" ht="18.75" customHeight="1">
      <c r="B1152" s="2"/>
      <c r="C1152" s="124"/>
      <c r="D1152" s="2"/>
    </row>
    <row r="1153" spans="2:4" ht="18.75" customHeight="1">
      <c r="B1153" s="2"/>
      <c r="C1153" s="124"/>
      <c r="D1153" s="2"/>
    </row>
    <row r="1154" spans="2:4" ht="18.75" customHeight="1">
      <c r="B1154" s="2"/>
      <c r="C1154" s="124"/>
      <c r="D1154" s="2"/>
    </row>
    <row r="1155" spans="2:4" ht="18.75" customHeight="1">
      <c r="B1155" s="2"/>
      <c r="C1155" s="124"/>
      <c r="D1155" s="2"/>
    </row>
    <row r="1156" spans="2:4" ht="18.75" customHeight="1">
      <c r="B1156" s="2"/>
      <c r="C1156" s="124"/>
      <c r="D1156" s="2"/>
    </row>
    <row r="1157" spans="2:4" ht="18.75" customHeight="1">
      <c r="B1157" s="2"/>
      <c r="C1157" s="124"/>
      <c r="D1157" s="2"/>
    </row>
    <row r="1158" spans="2:4" ht="18.75" customHeight="1">
      <c r="B1158" s="2"/>
      <c r="C1158" s="124"/>
      <c r="D1158" s="2"/>
    </row>
    <row r="1159" spans="2:4" ht="18.75" customHeight="1">
      <c r="B1159" s="2"/>
      <c r="C1159" s="124"/>
      <c r="D1159" s="2"/>
    </row>
    <row r="1160" spans="2:4" ht="18.75" customHeight="1">
      <c r="B1160" s="2"/>
      <c r="C1160" s="124"/>
      <c r="D1160" s="2"/>
    </row>
    <row r="1161" spans="2:4" ht="18.75" customHeight="1">
      <c r="B1161" s="2"/>
      <c r="C1161" s="124"/>
      <c r="D1161" s="2"/>
    </row>
    <row r="1162" spans="2:4" ht="18.75" customHeight="1">
      <c r="B1162" s="2"/>
      <c r="C1162" s="124"/>
      <c r="D1162" s="2"/>
    </row>
    <row r="1163" spans="2:4" ht="18.75" customHeight="1">
      <c r="B1163" s="2"/>
      <c r="C1163" s="124"/>
      <c r="D1163" s="2"/>
    </row>
    <row r="1164" spans="2:4" ht="18.75" customHeight="1">
      <c r="B1164" s="2"/>
      <c r="C1164" s="124"/>
      <c r="D1164" s="2"/>
    </row>
    <row r="1165" spans="2:4" ht="18.75" customHeight="1">
      <c r="B1165" s="2"/>
      <c r="C1165" s="124"/>
      <c r="D1165" s="2"/>
    </row>
    <row r="1166" spans="2:4" ht="18.75" customHeight="1">
      <c r="B1166" s="2"/>
      <c r="C1166" s="124"/>
      <c r="D1166" s="2"/>
    </row>
    <row r="1167" spans="2:4" ht="18.75" customHeight="1">
      <c r="B1167" s="2"/>
      <c r="C1167" s="124"/>
      <c r="D1167" s="2"/>
    </row>
    <row r="1168" spans="2:4" ht="18.75" customHeight="1">
      <c r="B1168" s="2"/>
      <c r="C1168" s="124"/>
      <c r="D1168" s="2"/>
    </row>
    <row r="1169" spans="2:4" ht="18.75" customHeight="1">
      <c r="B1169" s="2"/>
      <c r="C1169" s="124"/>
      <c r="D1169" s="2"/>
    </row>
    <row r="1170" spans="2:4" ht="18.75" customHeight="1">
      <c r="B1170" s="2"/>
      <c r="C1170" s="124"/>
      <c r="D1170" s="2"/>
    </row>
    <row r="1171" spans="2:4" ht="18.75" customHeight="1">
      <c r="B1171" s="2"/>
      <c r="C1171" s="124"/>
      <c r="D1171" s="2"/>
    </row>
    <row r="1172" spans="2:4" ht="18.75" customHeight="1">
      <c r="B1172" s="2"/>
      <c r="C1172" s="124"/>
      <c r="D1172" s="2"/>
    </row>
    <row r="1173" spans="2:4" ht="18.75" customHeight="1">
      <c r="B1173" s="2"/>
      <c r="C1173" s="124"/>
      <c r="D1173" s="2"/>
    </row>
    <row r="1174" spans="2:4" ht="18.75" customHeight="1">
      <c r="B1174" s="2"/>
      <c r="C1174" s="124"/>
      <c r="D1174" s="2"/>
    </row>
    <row r="1175" spans="2:4" ht="18.75" customHeight="1">
      <c r="B1175" s="2"/>
      <c r="C1175" s="124"/>
      <c r="D1175" s="2"/>
    </row>
    <row r="1176" spans="2:4" ht="18.75" customHeight="1">
      <c r="B1176" s="2"/>
      <c r="C1176" s="124"/>
      <c r="D1176" s="2"/>
    </row>
    <row r="1177" spans="2:4" ht="18.75" customHeight="1">
      <c r="B1177" s="2"/>
      <c r="C1177" s="124"/>
      <c r="D1177" s="2"/>
    </row>
    <row r="1178" spans="2:4" ht="18.75" customHeight="1">
      <c r="B1178" s="2"/>
      <c r="C1178" s="124"/>
      <c r="D1178" s="2"/>
    </row>
    <row r="1179" spans="2:4" ht="18.75" customHeight="1">
      <c r="B1179" s="2"/>
      <c r="C1179" s="124"/>
      <c r="D1179" s="2"/>
    </row>
    <row r="1180" spans="2:4" ht="18.75" customHeight="1">
      <c r="B1180" s="2"/>
      <c r="C1180" s="124"/>
      <c r="D1180" s="2"/>
    </row>
    <row r="1181" spans="2:4" ht="18.75" customHeight="1">
      <c r="B1181" s="2"/>
      <c r="C1181" s="124"/>
      <c r="D1181" s="2"/>
    </row>
    <row r="1182" spans="2:4" ht="18.75" customHeight="1">
      <c r="B1182" s="2"/>
      <c r="C1182" s="124"/>
      <c r="D1182" s="2"/>
    </row>
    <row r="1183" spans="2:4" ht="18.75" customHeight="1">
      <c r="B1183" s="2"/>
      <c r="C1183" s="124"/>
      <c r="D1183" s="2"/>
    </row>
    <row r="1184" spans="2:4" ht="18.75" customHeight="1">
      <c r="B1184" s="2"/>
      <c r="C1184" s="124"/>
      <c r="D1184" s="2"/>
    </row>
    <row r="1185" spans="2:4" ht="18.75" customHeight="1">
      <c r="B1185" s="2"/>
      <c r="C1185" s="124"/>
      <c r="D1185" s="2"/>
    </row>
    <row r="1186" spans="2:4" ht="18.75" customHeight="1">
      <c r="B1186" s="2"/>
      <c r="C1186" s="124"/>
      <c r="D1186" s="2"/>
    </row>
    <row r="1187" spans="2:4" ht="18.75" customHeight="1">
      <c r="B1187" s="2"/>
      <c r="C1187" s="124"/>
      <c r="D1187" s="2"/>
    </row>
    <row r="1188" spans="2:4" ht="18.75" customHeight="1">
      <c r="B1188" s="2"/>
      <c r="C1188" s="124"/>
      <c r="D1188" s="2"/>
    </row>
    <row r="1189" spans="2:4" ht="18.75" customHeight="1">
      <c r="B1189" s="2"/>
      <c r="C1189" s="124"/>
      <c r="D1189" s="2"/>
    </row>
    <row r="1190" spans="2:4" ht="18.75" customHeight="1">
      <c r="B1190" s="2"/>
      <c r="C1190" s="124"/>
      <c r="D1190" s="2"/>
    </row>
    <row r="1191" spans="2:4" ht="18.75" customHeight="1">
      <c r="B1191" s="2"/>
      <c r="C1191" s="124"/>
      <c r="D1191" s="2"/>
    </row>
    <row r="1192" spans="2:4" ht="18.75" customHeight="1">
      <c r="B1192" s="2"/>
      <c r="C1192" s="124"/>
      <c r="D1192" s="2"/>
    </row>
    <row r="1193" spans="2:4" ht="18.75" customHeight="1">
      <c r="B1193" s="2"/>
      <c r="C1193" s="124"/>
      <c r="D1193" s="2"/>
    </row>
    <row r="1194" spans="2:4" ht="18.75" customHeight="1">
      <c r="B1194" s="2"/>
      <c r="C1194" s="124"/>
      <c r="D1194" s="2"/>
    </row>
    <row r="1195" spans="2:4" ht="18.75" customHeight="1">
      <c r="B1195" s="2"/>
      <c r="C1195" s="124"/>
      <c r="D1195" s="2"/>
    </row>
    <row r="1196" spans="2:4" ht="18.75" customHeight="1">
      <c r="B1196" s="2"/>
      <c r="C1196" s="124"/>
      <c r="D1196" s="2"/>
    </row>
    <row r="1197" spans="2:4" ht="18.75" customHeight="1">
      <c r="B1197" s="2"/>
      <c r="C1197" s="124"/>
      <c r="D1197" s="2"/>
    </row>
    <row r="1198" spans="2:4" ht="18.75" customHeight="1">
      <c r="B1198" s="2"/>
      <c r="C1198" s="124"/>
      <c r="D1198" s="2"/>
    </row>
    <row r="1199" spans="2:4" ht="18.75" customHeight="1">
      <c r="B1199" s="2"/>
      <c r="C1199" s="124"/>
      <c r="D1199" s="2"/>
    </row>
    <row r="1200" spans="2:4" ht="18.75" customHeight="1">
      <c r="B1200" s="2"/>
      <c r="C1200" s="124"/>
      <c r="D1200" s="2"/>
    </row>
    <row r="1201" spans="2:4" ht="18.75" customHeight="1">
      <c r="B1201" s="2"/>
      <c r="C1201" s="124"/>
      <c r="D1201" s="2"/>
    </row>
    <row r="1202" spans="2:4" ht="18.75" customHeight="1">
      <c r="B1202" s="2"/>
      <c r="C1202" s="124"/>
      <c r="D1202" s="2"/>
    </row>
    <row r="1203" spans="2:4" ht="18.75" customHeight="1">
      <c r="B1203" s="2"/>
      <c r="C1203" s="124"/>
      <c r="D1203" s="2"/>
    </row>
    <row r="1204" spans="2:4" ht="18.75" customHeight="1">
      <c r="B1204" s="2"/>
      <c r="C1204" s="124"/>
      <c r="D1204" s="2"/>
    </row>
    <row r="1205" spans="2:4" ht="18.75" customHeight="1">
      <c r="B1205" s="2"/>
      <c r="C1205" s="124"/>
      <c r="D1205" s="2"/>
    </row>
    <row r="1206" spans="2:4" ht="18.75" customHeight="1">
      <c r="B1206" s="2"/>
      <c r="C1206" s="124"/>
      <c r="D1206" s="2"/>
    </row>
    <row r="1207" spans="2:4" ht="18.75" customHeight="1">
      <c r="B1207" s="2"/>
      <c r="C1207" s="124"/>
      <c r="D1207" s="2"/>
    </row>
    <row r="1208" spans="2:4" ht="18.75" customHeight="1">
      <c r="B1208" s="2"/>
      <c r="C1208" s="124"/>
      <c r="D1208" s="2"/>
    </row>
    <row r="1209" spans="2:4" ht="18.75" customHeight="1">
      <c r="B1209" s="2"/>
      <c r="C1209" s="124"/>
      <c r="D1209" s="2"/>
    </row>
    <row r="1210" spans="2:4" ht="18.75" customHeight="1">
      <c r="B1210" s="2"/>
      <c r="C1210" s="124"/>
      <c r="D1210" s="2"/>
    </row>
    <row r="1211" spans="2:4" ht="18.75" customHeight="1">
      <c r="B1211" s="2"/>
      <c r="C1211" s="124"/>
      <c r="D1211" s="2"/>
    </row>
    <row r="1212" spans="2:4" ht="18.75" customHeight="1">
      <c r="B1212" s="2"/>
      <c r="C1212" s="124"/>
      <c r="D1212" s="2"/>
    </row>
    <row r="1213" spans="2:4" ht="18.75" customHeight="1">
      <c r="B1213" s="2"/>
      <c r="C1213" s="124"/>
      <c r="D1213" s="2"/>
    </row>
    <row r="1214" spans="2:4" ht="18.75" customHeight="1">
      <c r="B1214" s="2"/>
      <c r="C1214" s="124"/>
      <c r="D1214" s="2"/>
    </row>
    <row r="1215" spans="2:4" ht="18.75" customHeight="1">
      <c r="B1215" s="2"/>
      <c r="C1215" s="124"/>
      <c r="D1215" s="2"/>
    </row>
    <row r="1216" spans="2:4" ht="18.75" customHeight="1">
      <c r="B1216" s="2"/>
      <c r="C1216" s="124"/>
      <c r="D1216" s="2"/>
    </row>
    <row r="1217" spans="2:4" ht="18.75" customHeight="1">
      <c r="B1217" s="2"/>
      <c r="C1217" s="124"/>
      <c r="D1217" s="2"/>
    </row>
    <row r="1218" spans="2:4" ht="18.75" customHeight="1">
      <c r="B1218" s="2"/>
      <c r="C1218" s="124"/>
      <c r="D1218" s="2"/>
    </row>
    <row r="1219" spans="2:4" ht="18.75" customHeight="1">
      <c r="B1219" s="2"/>
      <c r="C1219" s="124"/>
      <c r="D1219" s="2"/>
    </row>
    <row r="1220" spans="2:4" ht="18.75" customHeight="1">
      <c r="B1220" s="2"/>
      <c r="C1220" s="124"/>
      <c r="D1220" s="2"/>
    </row>
    <row r="1221" spans="2:4" ht="18.75" customHeight="1">
      <c r="B1221" s="2"/>
      <c r="C1221" s="124"/>
      <c r="D1221" s="2"/>
    </row>
    <row r="1222" spans="2:4" ht="18.75" customHeight="1">
      <c r="B1222" s="2"/>
      <c r="C1222" s="124"/>
      <c r="D1222" s="2"/>
    </row>
    <row r="1223" spans="2:4" ht="18.75" customHeight="1">
      <c r="B1223" s="2"/>
      <c r="C1223" s="124"/>
      <c r="D1223" s="2"/>
    </row>
    <row r="1224" spans="2:4" ht="18.75" customHeight="1">
      <c r="B1224" s="2"/>
      <c r="C1224" s="124"/>
      <c r="D1224" s="2"/>
    </row>
    <row r="1225" spans="2:4" ht="18.75" customHeight="1">
      <c r="B1225" s="2"/>
      <c r="C1225" s="124"/>
      <c r="D1225" s="2"/>
    </row>
    <row r="1226" spans="2:4" ht="18.75" customHeight="1">
      <c r="B1226" s="2"/>
      <c r="C1226" s="124"/>
      <c r="D1226" s="2"/>
    </row>
    <row r="1227" spans="2:4" ht="18.75" customHeight="1">
      <c r="B1227" s="2"/>
      <c r="C1227" s="124"/>
      <c r="D1227" s="2"/>
    </row>
    <row r="1228" spans="2:4" ht="18.75" customHeight="1">
      <c r="B1228" s="2"/>
      <c r="C1228" s="124"/>
      <c r="D1228" s="2"/>
    </row>
    <row r="1229" spans="2:4" ht="18.75" customHeight="1">
      <c r="B1229" s="2"/>
      <c r="C1229" s="124"/>
      <c r="D1229" s="2"/>
    </row>
    <row r="1230" spans="2:4" ht="18.75" customHeight="1">
      <c r="B1230" s="2"/>
      <c r="C1230" s="124"/>
      <c r="D1230" s="2"/>
    </row>
    <row r="1231" spans="2:4" ht="18.75" customHeight="1">
      <c r="B1231" s="2"/>
      <c r="C1231" s="124"/>
      <c r="D1231" s="2"/>
    </row>
    <row r="1232" spans="2:4" ht="18.75" customHeight="1">
      <c r="B1232" s="2"/>
      <c r="C1232" s="124"/>
      <c r="D1232" s="2"/>
    </row>
    <row r="1233" spans="2:4" ht="18.75" customHeight="1">
      <c r="B1233" s="2"/>
      <c r="C1233" s="124"/>
      <c r="D1233" s="2"/>
    </row>
    <row r="1234" spans="2:4" ht="18.75" customHeight="1">
      <c r="B1234" s="2"/>
      <c r="C1234" s="124"/>
      <c r="D1234" s="2"/>
    </row>
    <row r="1235" spans="2:4" ht="18.75" customHeight="1">
      <c r="B1235" s="2"/>
      <c r="C1235" s="124"/>
      <c r="D1235" s="2"/>
    </row>
    <row r="1236" spans="2:4" ht="18.75" customHeight="1">
      <c r="B1236" s="2"/>
      <c r="C1236" s="124"/>
      <c r="D1236" s="2"/>
    </row>
    <row r="1237" spans="2:4" ht="18.75" customHeight="1">
      <c r="B1237" s="2"/>
      <c r="C1237" s="124"/>
      <c r="D1237" s="2"/>
    </row>
    <row r="1238" spans="2:4" ht="18.75" customHeight="1">
      <c r="B1238" s="2"/>
      <c r="C1238" s="124"/>
      <c r="D1238" s="2"/>
    </row>
    <row r="1239" spans="2:4" ht="18.75" customHeight="1">
      <c r="B1239" s="2"/>
      <c r="C1239" s="124"/>
      <c r="D1239" s="2"/>
    </row>
    <row r="1240" spans="2:4" ht="18.75" customHeight="1">
      <c r="B1240" s="2"/>
      <c r="C1240" s="124"/>
      <c r="D1240" s="2"/>
    </row>
    <row r="1241" spans="2:4" ht="18.75" customHeight="1">
      <c r="B1241" s="2"/>
      <c r="C1241" s="124"/>
      <c r="D1241" s="2"/>
    </row>
    <row r="1242" spans="2:4" ht="18.75" customHeight="1">
      <c r="B1242" s="2"/>
      <c r="C1242" s="124"/>
      <c r="D1242" s="2"/>
    </row>
    <row r="1243" spans="2:4" ht="18.75" customHeight="1">
      <c r="B1243" s="2"/>
      <c r="C1243" s="124"/>
      <c r="D1243" s="2"/>
    </row>
    <row r="1244" spans="2:4" ht="18.75" customHeight="1">
      <c r="B1244" s="2"/>
      <c r="C1244" s="124"/>
      <c r="D1244" s="2"/>
    </row>
    <row r="1245" spans="2:4" ht="18.75" customHeight="1">
      <c r="B1245" s="2"/>
      <c r="C1245" s="124"/>
      <c r="D1245" s="2"/>
    </row>
    <row r="1246" spans="2:4" ht="18.75" customHeight="1">
      <c r="B1246" s="2"/>
      <c r="C1246" s="124"/>
      <c r="D1246" s="2"/>
    </row>
    <row r="1247" spans="2:4" ht="18.75" customHeight="1">
      <c r="B1247" s="2"/>
      <c r="C1247" s="124"/>
      <c r="D1247" s="2"/>
    </row>
    <row r="1248" spans="2:4" ht="18.75" customHeight="1">
      <c r="B1248" s="2"/>
      <c r="C1248" s="124"/>
      <c r="D1248" s="2"/>
    </row>
    <row r="1249" spans="2:4" ht="18.75" customHeight="1">
      <c r="B1249" s="2"/>
      <c r="C1249" s="124"/>
      <c r="D1249" s="2"/>
    </row>
    <row r="1250" spans="2:4" ht="18.75" customHeight="1">
      <c r="B1250" s="2"/>
      <c r="C1250" s="124"/>
      <c r="D1250" s="2"/>
    </row>
    <row r="1251" spans="2:4" ht="18.75" customHeight="1">
      <c r="B1251" s="2"/>
      <c r="C1251" s="124"/>
      <c r="D1251" s="2"/>
    </row>
    <row r="1252" spans="2:4" ht="18.75" customHeight="1">
      <c r="B1252" s="2"/>
      <c r="C1252" s="124"/>
      <c r="D1252" s="2"/>
    </row>
    <row r="1253" spans="2:4" ht="18.75" customHeight="1">
      <c r="B1253" s="2"/>
      <c r="C1253" s="124"/>
      <c r="D1253" s="2"/>
    </row>
    <row r="1254" spans="2:4" ht="18.75" customHeight="1">
      <c r="B1254" s="2"/>
      <c r="C1254" s="124"/>
      <c r="D1254" s="2"/>
    </row>
    <row r="1255" spans="2:4" ht="18.75" customHeight="1">
      <c r="B1255" s="2"/>
      <c r="C1255" s="124"/>
      <c r="D1255" s="2"/>
    </row>
    <row r="1256" spans="2:4" ht="18.75" customHeight="1">
      <c r="B1256" s="2"/>
      <c r="C1256" s="124"/>
      <c r="D1256" s="2"/>
    </row>
    <row r="1257" spans="2:4" ht="18.75" customHeight="1">
      <c r="B1257" s="2"/>
      <c r="C1257" s="124"/>
      <c r="D1257" s="2"/>
    </row>
    <row r="1258" spans="2:4" ht="18.75" customHeight="1">
      <c r="B1258" s="2"/>
      <c r="C1258" s="124"/>
      <c r="D1258" s="2"/>
    </row>
    <row r="1259" spans="2:4" ht="18.75" customHeight="1">
      <c r="B1259" s="2"/>
      <c r="C1259" s="124"/>
      <c r="D1259" s="2"/>
    </row>
    <row r="1260" spans="2:4" ht="18.75" customHeight="1">
      <c r="B1260" s="2"/>
      <c r="C1260" s="124"/>
      <c r="D1260" s="2"/>
    </row>
    <row r="1261" spans="2:4" ht="18.75" customHeight="1">
      <c r="B1261" s="2"/>
      <c r="C1261" s="124"/>
      <c r="D1261" s="2"/>
    </row>
    <row r="1262" spans="2:4" ht="18.75" customHeight="1">
      <c r="B1262" s="2"/>
      <c r="C1262" s="124"/>
      <c r="D1262" s="2"/>
    </row>
    <row r="1263" spans="2:4" ht="18.75" customHeight="1">
      <c r="B1263" s="2"/>
      <c r="C1263" s="124"/>
      <c r="D1263" s="2"/>
    </row>
    <row r="1264" spans="2:4" ht="18.75" customHeight="1">
      <c r="B1264" s="2"/>
      <c r="C1264" s="124"/>
      <c r="D1264" s="2"/>
    </row>
    <row r="1265" spans="2:4" ht="18.75" customHeight="1">
      <c r="B1265" s="2"/>
      <c r="C1265" s="124"/>
      <c r="D1265" s="2"/>
    </row>
    <row r="1266" spans="2:4" ht="18.75" customHeight="1">
      <c r="B1266" s="2"/>
      <c r="C1266" s="124"/>
      <c r="D1266" s="2"/>
    </row>
    <row r="1267" spans="2:4" ht="18.75" customHeight="1">
      <c r="B1267" s="2"/>
      <c r="C1267" s="124"/>
      <c r="D1267" s="2"/>
    </row>
    <row r="1268" spans="2:4" ht="18.75" customHeight="1">
      <c r="B1268" s="2"/>
      <c r="C1268" s="124"/>
      <c r="D1268" s="2"/>
    </row>
    <row r="1269" spans="2:4" ht="18.75" customHeight="1">
      <c r="B1269" s="2"/>
      <c r="C1269" s="124"/>
      <c r="D1269" s="2"/>
    </row>
    <row r="1270" spans="2:4" ht="18.75" customHeight="1">
      <c r="B1270" s="2"/>
      <c r="C1270" s="124"/>
      <c r="D1270" s="2"/>
    </row>
    <row r="1271" spans="2:4" ht="18.75" customHeight="1">
      <c r="B1271" s="2"/>
      <c r="C1271" s="124"/>
      <c r="D1271" s="2"/>
    </row>
    <row r="1272" spans="2:4" ht="18.75" customHeight="1">
      <c r="B1272" s="2"/>
      <c r="C1272" s="124"/>
      <c r="D1272" s="2"/>
    </row>
    <row r="1273" spans="2:4" ht="18.75" customHeight="1">
      <c r="B1273" s="2"/>
      <c r="C1273" s="124"/>
      <c r="D1273" s="2"/>
    </row>
    <row r="1274" spans="2:4" ht="18.75" customHeight="1">
      <c r="B1274" s="2"/>
      <c r="C1274" s="124"/>
      <c r="D1274" s="2"/>
    </row>
    <row r="1275" spans="2:4" ht="18.75" customHeight="1">
      <c r="B1275" s="2"/>
      <c r="C1275" s="124"/>
      <c r="D1275" s="2"/>
    </row>
    <row r="1276" spans="2:4" ht="18.75" customHeight="1">
      <c r="B1276" s="2"/>
      <c r="C1276" s="124"/>
      <c r="D1276" s="2"/>
    </row>
    <row r="1277" spans="2:4" ht="18.75" customHeight="1">
      <c r="B1277" s="2"/>
      <c r="C1277" s="124"/>
      <c r="D1277" s="2"/>
    </row>
    <row r="1278" spans="2:4" ht="18.75" customHeight="1">
      <c r="B1278" s="2"/>
      <c r="C1278" s="124"/>
      <c r="D1278" s="2"/>
    </row>
    <row r="1279" spans="2:4" ht="18.75" customHeight="1">
      <c r="B1279" s="2"/>
      <c r="C1279" s="124"/>
      <c r="D1279" s="2"/>
    </row>
    <row r="1280" spans="2:4" ht="18.75" customHeight="1">
      <c r="B1280" s="2"/>
      <c r="C1280" s="124"/>
      <c r="D1280" s="2"/>
    </row>
    <row r="1281" spans="2:4" ht="18.75" customHeight="1">
      <c r="B1281" s="2"/>
      <c r="C1281" s="124"/>
      <c r="D1281" s="2"/>
    </row>
    <row r="1282" spans="2:4" ht="18.75" customHeight="1">
      <c r="B1282" s="2"/>
      <c r="C1282" s="124"/>
      <c r="D1282" s="2"/>
    </row>
    <row r="1283" spans="2:4" ht="18.75" customHeight="1">
      <c r="B1283" s="2"/>
      <c r="C1283" s="124"/>
      <c r="D1283" s="2"/>
    </row>
    <row r="1284" spans="2:4" ht="18.75" customHeight="1">
      <c r="B1284" s="2"/>
      <c r="C1284" s="124"/>
      <c r="D1284" s="2"/>
    </row>
    <row r="1285" spans="2:4" ht="18.75" customHeight="1">
      <c r="B1285" s="2"/>
      <c r="C1285" s="124"/>
      <c r="D1285" s="2"/>
    </row>
    <row r="1286" spans="2:4" ht="18.75" customHeight="1">
      <c r="B1286" s="2"/>
      <c r="C1286" s="124"/>
      <c r="D1286" s="2"/>
    </row>
    <row r="1287" spans="2:4" ht="18.75" customHeight="1">
      <c r="B1287" s="2"/>
      <c r="C1287" s="124"/>
      <c r="D1287" s="2"/>
    </row>
    <row r="1288" spans="2:4" ht="18.75" customHeight="1">
      <c r="B1288" s="2"/>
      <c r="C1288" s="124"/>
      <c r="D1288" s="2"/>
    </row>
    <row r="1289" spans="2:4" ht="18.75" customHeight="1">
      <c r="B1289" s="2"/>
      <c r="C1289" s="124"/>
      <c r="D1289" s="2"/>
    </row>
    <row r="1290" spans="2:4" ht="18.75" customHeight="1">
      <c r="B1290" s="2"/>
      <c r="C1290" s="124"/>
      <c r="D1290" s="2"/>
    </row>
    <row r="1291" spans="2:4" ht="18.75" customHeight="1">
      <c r="B1291" s="2"/>
      <c r="C1291" s="124"/>
      <c r="D1291" s="2"/>
    </row>
    <row r="1292" spans="2:4" ht="18.75" customHeight="1">
      <c r="B1292" s="2"/>
      <c r="C1292" s="124"/>
      <c r="D1292" s="2"/>
    </row>
    <row r="1293" spans="2:4" ht="18.75" customHeight="1">
      <c r="B1293" s="2"/>
      <c r="C1293" s="124"/>
      <c r="D1293" s="2"/>
    </row>
    <row r="1294" spans="2:4" ht="18.75" customHeight="1">
      <c r="B1294" s="2"/>
      <c r="C1294" s="124"/>
      <c r="D1294" s="2"/>
    </row>
    <row r="1295" spans="2:4" ht="18.75" customHeight="1">
      <c r="B1295" s="2"/>
      <c r="C1295" s="124"/>
      <c r="D1295" s="2"/>
    </row>
    <row r="1296" spans="2:4" ht="18.75" customHeight="1">
      <c r="B1296" s="2"/>
      <c r="C1296" s="124"/>
      <c r="D1296" s="2"/>
    </row>
    <row r="1297" spans="2:4" ht="18.75" customHeight="1">
      <c r="B1297" s="2"/>
      <c r="C1297" s="124"/>
      <c r="D1297" s="2"/>
    </row>
    <row r="1298" spans="2:4" ht="18.75" customHeight="1">
      <c r="B1298" s="2"/>
      <c r="C1298" s="124"/>
      <c r="D1298" s="2"/>
    </row>
    <row r="1299" spans="2:4" ht="18.75" customHeight="1">
      <c r="B1299" s="2"/>
      <c r="C1299" s="124"/>
      <c r="D1299" s="2"/>
    </row>
    <row r="1300" spans="2:4" ht="18.75" customHeight="1">
      <c r="B1300" s="2"/>
      <c r="C1300" s="124"/>
      <c r="D1300" s="2"/>
    </row>
    <row r="1301" spans="2:4" ht="18.75" customHeight="1">
      <c r="B1301" s="2"/>
      <c r="C1301" s="124"/>
      <c r="D1301" s="2"/>
    </row>
    <row r="1302" spans="2:4" ht="18.75" customHeight="1">
      <c r="B1302" s="2"/>
      <c r="C1302" s="124"/>
      <c r="D1302" s="2"/>
    </row>
    <row r="1303" spans="2:4" ht="18.75" customHeight="1">
      <c r="B1303" s="2"/>
      <c r="C1303" s="124"/>
      <c r="D1303" s="2"/>
    </row>
    <row r="1304" spans="2:4" ht="18.75" customHeight="1">
      <c r="B1304" s="2"/>
      <c r="C1304" s="124"/>
      <c r="D1304" s="2"/>
    </row>
    <row r="1305" spans="2:4" ht="18.75" customHeight="1">
      <c r="B1305" s="2"/>
      <c r="C1305" s="124"/>
      <c r="D1305" s="2"/>
    </row>
    <row r="1306" spans="2:4" ht="18.75" customHeight="1">
      <c r="B1306" s="2"/>
      <c r="C1306" s="124"/>
      <c r="D1306" s="2"/>
    </row>
    <row r="1307" spans="2:4" ht="18.75" customHeight="1">
      <c r="B1307" s="2"/>
      <c r="C1307" s="124"/>
      <c r="D1307" s="2"/>
    </row>
    <row r="1308" spans="2:4" ht="18.75" customHeight="1">
      <c r="B1308" s="2"/>
      <c r="C1308" s="124"/>
      <c r="D1308" s="2"/>
    </row>
    <row r="1309" spans="2:4" ht="18.75" customHeight="1">
      <c r="B1309" s="2"/>
      <c r="C1309" s="124"/>
      <c r="D1309" s="2"/>
    </row>
    <row r="1310" spans="2:4" ht="18.75" customHeight="1">
      <c r="B1310" s="2"/>
      <c r="C1310" s="124"/>
      <c r="D1310" s="2"/>
    </row>
    <row r="1311" spans="2:4" ht="18.75" customHeight="1">
      <c r="B1311" s="2"/>
      <c r="C1311" s="124"/>
      <c r="D1311" s="2"/>
    </row>
    <row r="1312" spans="2:4" ht="18.75" customHeight="1">
      <c r="B1312" s="2"/>
      <c r="C1312" s="124"/>
      <c r="D1312" s="2"/>
    </row>
    <row r="1313" spans="2:4" ht="18.75" customHeight="1">
      <c r="B1313" s="2"/>
      <c r="C1313" s="124"/>
      <c r="D1313" s="2"/>
    </row>
    <row r="1314" spans="2:4" ht="18.75" customHeight="1">
      <c r="B1314" s="2"/>
      <c r="C1314" s="124"/>
      <c r="D1314" s="2"/>
    </row>
    <row r="1315" spans="2:4" ht="18.75" customHeight="1">
      <c r="B1315" s="2"/>
      <c r="C1315" s="124"/>
      <c r="D1315" s="2"/>
    </row>
    <row r="1316" spans="2:4" ht="18.75" customHeight="1">
      <c r="B1316" s="2"/>
      <c r="C1316" s="124"/>
      <c r="D1316" s="2"/>
    </row>
    <row r="1317" spans="2:4" ht="18.75" customHeight="1">
      <c r="B1317" s="2"/>
      <c r="C1317" s="124"/>
      <c r="D1317" s="2"/>
    </row>
    <row r="1318" spans="2:4" ht="18.75" customHeight="1">
      <c r="B1318" s="2"/>
      <c r="C1318" s="124"/>
      <c r="D1318" s="2"/>
    </row>
    <row r="1319" spans="2:4" ht="18.75" customHeight="1">
      <c r="B1319" s="2"/>
      <c r="C1319" s="124"/>
      <c r="D1319" s="2"/>
    </row>
    <row r="1320" spans="2:4" ht="18.75" customHeight="1">
      <c r="B1320" s="2"/>
      <c r="C1320" s="124"/>
      <c r="D1320" s="2"/>
    </row>
    <row r="1321" spans="2:4" ht="18.75" customHeight="1">
      <c r="B1321" s="2"/>
      <c r="C1321" s="124"/>
      <c r="D1321" s="2"/>
    </row>
    <row r="1322" spans="2:4" ht="18.75" customHeight="1">
      <c r="B1322" s="2"/>
      <c r="C1322" s="124"/>
      <c r="D1322" s="2"/>
    </row>
    <row r="1323" spans="2:4" ht="18.75" customHeight="1">
      <c r="B1323" s="2"/>
      <c r="C1323" s="124"/>
      <c r="D1323" s="2"/>
    </row>
    <row r="1324" spans="2:4" ht="18.75" customHeight="1">
      <c r="B1324" s="2"/>
      <c r="C1324" s="124"/>
      <c r="D1324" s="2"/>
    </row>
    <row r="1325" spans="2:4" ht="18.75" customHeight="1">
      <c r="B1325" s="2"/>
      <c r="C1325" s="124"/>
      <c r="D1325" s="2"/>
    </row>
    <row r="1326" spans="2:4" ht="18.75" customHeight="1">
      <c r="B1326" s="2"/>
      <c r="C1326" s="124"/>
      <c r="D1326" s="2"/>
    </row>
    <row r="1327" spans="2:4" ht="18.75" customHeight="1">
      <c r="B1327" s="2"/>
      <c r="C1327" s="124"/>
      <c r="D1327" s="2"/>
    </row>
    <row r="1328" spans="2:4" ht="18.75" customHeight="1">
      <c r="B1328" s="2"/>
      <c r="C1328" s="124"/>
      <c r="D1328" s="2"/>
    </row>
    <row r="1329" spans="2:4" ht="18.75" customHeight="1">
      <c r="B1329" s="2"/>
      <c r="C1329" s="124"/>
      <c r="D1329" s="2"/>
    </row>
    <row r="1330" spans="2:4" ht="18.75" customHeight="1">
      <c r="B1330" s="2"/>
      <c r="C1330" s="124"/>
      <c r="D1330" s="2"/>
    </row>
    <row r="1331" spans="2:4" ht="18.75" customHeight="1">
      <c r="B1331" s="2"/>
      <c r="C1331" s="124"/>
      <c r="D1331" s="2"/>
    </row>
    <row r="1332" spans="2:4" ht="18.75" customHeight="1">
      <c r="B1332" s="2"/>
      <c r="C1332" s="124"/>
      <c r="D1332" s="2"/>
    </row>
    <row r="1333" spans="2:4" ht="18.75" customHeight="1">
      <c r="B1333" s="2"/>
      <c r="C1333" s="124"/>
      <c r="D1333" s="2"/>
    </row>
    <row r="1334" spans="2:4" ht="18.75" customHeight="1">
      <c r="B1334" s="2"/>
      <c r="C1334" s="124"/>
      <c r="D1334" s="2"/>
    </row>
    <row r="1335" spans="2:4" ht="18.75" customHeight="1">
      <c r="B1335" s="2"/>
      <c r="C1335" s="124"/>
      <c r="D1335" s="2"/>
    </row>
    <row r="1336" spans="2:4" ht="18.75" customHeight="1">
      <c r="B1336" s="2"/>
      <c r="C1336" s="124"/>
      <c r="D1336" s="2"/>
    </row>
    <row r="1337" spans="2:4" ht="18.75" customHeight="1">
      <c r="B1337" s="2"/>
      <c r="C1337" s="124"/>
      <c r="D1337" s="2"/>
    </row>
    <row r="1338" spans="2:4" ht="18.75" customHeight="1">
      <c r="B1338" s="2"/>
      <c r="C1338" s="124"/>
      <c r="D1338" s="2"/>
    </row>
    <row r="1339" spans="2:4" ht="18.75" customHeight="1">
      <c r="B1339" s="2"/>
      <c r="C1339" s="124"/>
      <c r="D1339" s="2"/>
    </row>
  </sheetData>
  <mergeCells count="88">
    <mergeCell ref="A530:D530"/>
    <mergeCell ref="A531:D531"/>
    <mergeCell ref="B522:C522"/>
    <mergeCell ref="B523:C523"/>
    <mergeCell ref="A525:D525"/>
    <mergeCell ref="A526:D526"/>
    <mergeCell ref="A506:D506"/>
    <mergeCell ref="A507:D507"/>
    <mergeCell ref="A517:D517"/>
    <mergeCell ref="A518:D518"/>
    <mergeCell ref="A499:D499"/>
    <mergeCell ref="A502:D502"/>
    <mergeCell ref="A503:D503"/>
    <mergeCell ref="A504:D504"/>
    <mergeCell ref="A457:D457"/>
    <mergeCell ref="A458:D458"/>
    <mergeCell ref="A459:D459"/>
    <mergeCell ref="A498:D498"/>
    <mergeCell ref="A3:D3"/>
    <mergeCell ref="A1:D1"/>
    <mergeCell ref="A2:D2"/>
    <mergeCell ref="A37:D37"/>
    <mergeCell ref="A38:D38"/>
    <mergeCell ref="A132:D132"/>
    <mergeCell ref="A40:D40"/>
    <mergeCell ref="A41:D41"/>
    <mergeCell ref="A61:D61"/>
    <mergeCell ref="A91:D91"/>
    <mergeCell ref="A90:D90"/>
    <mergeCell ref="A45:D45"/>
    <mergeCell ref="A46:D46"/>
    <mergeCell ref="A60:D60"/>
    <mergeCell ref="B66:C66"/>
    <mergeCell ref="A134:D134"/>
    <mergeCell ref="A42:D42"/>
    <mergeCell ref="B65:C65"/>
    <mergeCell ref="A89:D89"/>
    <mergeCell ref="A130:D130"/>
    <mergeCell ref="A131:D131"/>
    <mergeCell ref="A179:D179"/>
    <mergeCell ref="A178:D178"/>
    <mergeCell ref="B155:C155"/>
    <mergeCell ref="A127:D127"/>
    <mergeCell ref="A128:D128"/>
    <mergeCell ref="B154:C154"/>
    <mergeCell ref="A135:D135"/>
    <mergeCell ref="A150:D150"/>
    <mergeCell ref="A149:D149"/>
    <mergeCell ref="A221:D221"/>
    <mergeCell ref="A218:D218"/>
    <mergeCell ref="A217:D217"/>
    <mergeCell ref="A180:D180"/>
    <mergeCell ref="A226:D226"/>
    <mergeCell ref="A225:D225"/>
    <mergeCell ref="A223:D223"/>
    <mergeCell ref="A222:D222"/>
    <mergeCell ref="B246:C246"/>
    <mergeCell ref="B245:C245"/>
    <mergeCell ref="A241:D241"/>
    <mergeCell ref="A240:D240"/>
    <mergeCell ref="A272:D272"/>
    <mergeCell ref="A273:D273"/>
    <mergeCell ref="A274:D274"/>
    <mergeCell ref="A312:D312"/>
    <mergeCell ref="A313:D313"/>
    <mergeCell ref="A316:D316"/>
    <mergeCell ref="A317:D317"/>
    <mergeCell ref="A318:D318"/>
    <mergeCell ref="B340:C340"/>
    <mergeCell ref="B341:C341"/>
    <mergeCell ref="A320:D320"/>
    <mergeCell ref="A321:D321"/>
    <mergeCell ref="A335:D335"/>
    <mergeCell ref="A336:D336"/>
    <mergeCell ref="A366:D366"/>
    <mergeCell ref="A367:D367"/>
    <mergeCell ref="A368:D368"/>
    <mergeCell ref="A406:D406"/>
    <mergeCell ref="A407:D407"/>
    <mergeCell ref="A410:D410"/>
    <mergeCell ref="A411:D411"/>
    <mergeCell ref="A412:D412"/>
    <mergeCell ref="B434:C434"/>
    <mergeCell ref="B435:C435"/>
    <mergeCell ref="A414:D414"/>
    <mergeCell ref="A415:D415"/>
    <mergeCell ref="A429:D429"/>
    <mergeCell ref="A430:D430"/>
  </mergeCells>
  <printOptions/>
  <pageMargins left="0.43" right="0.3" top="0.17" bottom="0.21" header="0.15748031496062992" footer="0.17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2"/>
  <sheetViews>
    <sheetView view="pageBreakPreview" zoomScaleSheetLayoutView="100" workbookViewId="0" topLeftCell="A118">
      <selection activeCell="C1" sqref="C1:E1"/>
    </sheetView>
  </sheetViews>
  <sheetFormatPr defaultColWidth="9.140625" defaultRowHeight="19.5" customHeight="1"/>
  <cols>
    <col min="1" max="1" width="12.28125" style="37" customWidth="1"/>
    <col min="2" max="2" width="11.7109375" style="2" customWidth="1"/>
    <col min="3" max="3" width="54.421875" style="2" customWidth="1"/>
    <col min="4" max="4" width="7.421875" style="33" customWidth="1"/>
    <col min="5" max="5" width="14.57421875" style="37" customWidth="1"/>
    <col min="6" max="6" width="11.421875" style="2" customWidth="1"/>
    <col min="7" max="7" width="20.8515625" style="2" customWidth="1"/>
    <col min="8" max="8" width="45.7109375" style="2" customWidth="1"/>
    <col min="9" max="16384" width="9.140625" style="2" customWidth="1"/>
  </cols>
  <sheetData>
    <row r="1" spans="1:5" ht="19.5" customHeight="1">
      <c r="A1" s="1" t="s">
        <v>75</v>
      </c>
      <c r="B1" s="1"/>
      <c r="C1" s="56" t="s">
        <v>174</v>
      </c>
      <c r="D1" s="56"/>
      <c r="E1" s="56"/>
    </row>
    <row r="2" spans="1:5" ht="19.5" customHeight="1">
      <c r="A2" s="52" t="s">
        <v>47</v>
      </c>
      <c r="B2" s="52"/>
      <c r="C2" s="52"/>
      <c r="D2" s="52"/>
      <c r="E2" s="52"/>
    </row>
    <row r="3" spans="1:5" ht="19.5" customHeight="1">
      <c r="A3" s="52" t="s">
        <v>175</v>
      </c>
      <c r="B3" s="52"/>
      <c r="C3" s="52"/>
      <c r="D3" s="52"/>
      <c r="E3" s="52"/>
    </row>
    <row r="4" spans="1:5" ht="19.5" customHeight="1">
      <c r="A4" s="57" t="s">
        <v>48</v>
      </c>
      <c r="B4" s="58"/>
      <c r="C4" s="59" t="s">
        <v>51</v>
      </c>
      <c r="D4" s="4"/>
      <c r="E4" s="5" t="s">
        <v>54</v>
      </c>
    </row>
    <row r="5" spans="1:5" ht="19.5" customHeight="1">
      <c r="A5" s="6" t="s">
        <v>49</v>
      </c>
      <c r="B5" s="7" t="s">
        <v>50</v>
      </c>
      <c r="C5" s="60"/>
      <c r="D5" s="8" t="s">
        <v>52</v>
      </c>
      <c r="E5" s="6" t="s">
        <v>50</v>
      </c>
    </row>
    <row r="6" spans="1:5" ht="19.5" customHeight="1">
      <c r="A6" s="9" t="s">
        <v>55</v>
      </c>
      <c r="B6" s="10" t="s">
        <v>55</v>
      </c>
      <c r="C6" s="61"/>
      <c r="D6" s="8" t="s">
        <v>53</v>
      </c>
      <c r="E6" s="9" t="s">
        <v>55</v>
      </c>
    </row>
    <row r="7" spans="1:5" ht="19.5" customHeight="1">
      <c r="A7" s="11"/>
      <c r="B7" s="12">
        <f>5499898.73+6440133.12+133816.13+7351170.36+728.3</f>
        <v>19425746.640000004</v>
      </c>
      <c r="C7" s="13" t="s">
        <v>56</v>
      </c>
      <c r="D7" s="8"/>
      <c r="E7" s="11">
        <f>B7</f>
        <v>19425746.640000004</v>
      </c>
    </row>
    <row r="8" spans="1:5" ht="19.5" customHeight="1">
      <c r="A8" s="11"/>
      <c r="B8" s="14"/>
      <c r="C8" s="13" t="s">
        <v>327</v>
      </c>
      <c r="D8" s="8"/>
      <c r="E8" s="11"/>
    </row>
    <row r="9" spans="1:5" ht="19.5" customHeight="1">
      <c r="A9" s="11">
        <f>37022+112089+400</f>
        <v>149511</v>
      </c>
      <c r="B9" s="15">
        <f aca="true" t="shared" si="0" ref="B9:B14">E9</f>
        <v>519.93</v>
      </c>
      <c r="C9" s="2" t="s">
        <v>57</v>
      </c>
      <c r="D9" s="8" t="s">
        <v>62</v>
      </c>
      <c r="E9" s="11">
        <v>519.93</v>
      </c>
    </row>
    <row r="10" spans="1:5" ht="19.5" customHeight="1">
      <c r="A10" s="11">
        <f>15640+27026+1200+11840</f>
        <v>55706</v>
      </c>
      <c r="B10" s="15">
        <f t="shared" si="0"/>
        <v>2171</v>
      </c>
      <c r="C10" s="2" t="s">
        <v>58</v>
      </c>
      <c r="D10" s="8" t="s">
        <v>63</v>
      </c>
      <c r="E10" s="11">
        <f>261+1900+10</f>
        <v>2171</v>
      </c>
    </row>
    <row r="11" spans="1:5" ht="19.5" customHeight="1">
      <c r="A11" s="11">
        <v>105890</v>
      </c>
      <c r="B11" s="15">
        <f t="shared" si="0"/>
        <v>1474.55</v>
      </c>
      <c r="C11" s="2" t="s">
        <v>59</v>
      </c>
      <c r="D11" s="8" t="s">
        <v>64</v>
      </c>
      <c r="E11" s="16">
        <v>1474.55</v>
      </c>
    </row>
    <row r="12" spans="1:5" ht="19.5" customHeight="1">
      <c r="A12" s="11">
        <f>68400+9300</f>
        <v>77700</v>
      </c>
      <c r="B12" s="15">
        <f t="shared" si="0"/>
        <v>0</v>
      </c>
      <c r="C12" s="2" t="s">
        <v>60</v>
      </c>
      <c r="D12" s="8" t="s">
        <v>65</v>
      </c>
      <c r="E12" s="16">
        <v>0</v>
      </c>
    </row>
    <row r="13" spans="1:5" ht="19.5" customHeight="1">
      <c r="A13" s="11">
        <f>925618+2394007+420846+1841384+3926965+18749+41908+64586</f>
        <v>9634063</v>
      </c>
      <c r="B13" s="15">
        <f t="shared" si="0"/>
        <v>441081.9</v>
      </c>
      <c r="C13" s="2" t="s">
        <v>61</v>
      </c>
      <c r="D13" s="8" t="s">
        <v>66</v>
      </c>
      <c r="E13" s="16">
        <f>152138.59+72825.61+216117.7</f>
        <v>441081.9</v>
      </c>
    </row>
    <row r="14" spans="1:5" ht="19.5" customHeight="1">
      <c r="A14" s="11">
        <v>7020692</v>
      </c>
      <c r="B14" s="15">
        <f t="shared" si="0"/>
        <v>0</v>
      </c>
      <c r="C14" s="2" t="s">
        <v>129</v>
      </c>
      <c r="D14" s="8" t="s">
        <v>135</v>
      </c>
      <c r="E14" s="16">
        <v>0</v>
      </c>
    </row>
    <row r="15" spans="1:5" ht="19.5" customHeight="1">
      <c r="A15" s="17">
        <f>SUM(A9:A14)</f>
        <v>17043562</v>
      </c>
      <c r="B15" s="18">
        <f>SUM(B9:B14)</f>
        <v>445247.38</v>
      </c>
      <c r="D15" s="8"/>
      <c r="E15" s="17">
        <f>SUM(E9:E14)</f>
        <v>445247.38</v>
      </c>
    </row>
    <row r="16" spans="1:5" ht="19.5" customHeight="1">
      <c r="A16" s="11"/>
      <c r="B16" s="15">
        <f>E16</f>
        <v>57000</v>
      </c>
      <c r="C16" s="2" t="s">
        <v>154</v>
      </c>
      <c r="D16" s="8" t="s">
        <v>147</v>
      </c>
      <c r="E16" s="11">
        <v>57000</v>
      </c>
    </row>
    <row r="17" spans="1:5" ht="19.5" customHeight="1">
      <c r="A17" s="11"/>
      <c r="B17" s="15"/>
      <c r="C17" s="2" t="s">
        <v>176</v>
      </c>
      <c r="D17" s="8"/>
      <c r="E17" s="11"/>
    </row>
    <row r="18" spans="1:5" ht="19.5" customHeight="1">
      <c r="A18" s="11"/>
      <c r="B18" s="15">
        <f>E18</f>
        <v>311308</v>
      </c>
      <c r="C18" s="2" t="s">
        <v>152</v>
      </c>
      <c r="D18" s="8" t="s">
        <v>30</v>
      </c>
      <c r="E18" s="11">
        <v>311308</v>
      </c>
    </row>
    <row r="19" spans="1:5" ht="19.5" customHeight="1">
      <c r="A19" s="11"/>
      <c r="B19" s="15">
        <f>E19</f>
        <v>0</v>
      </c>
      <c r="C19" s="2" t="s">
        <v>167</v>
      </c>
      <c r="D19" s="8" t="s">
        <v>27</v>
      </c>
      <c r="E19" s="11">
        <v>0</v>
      </c>
    </row>
    <row r="20" spans="1:5" ht="19.5" customHeight="1">
      <c r="A20" s="11"/>
      <c r="B20" s="15">
        <f>E20</f>
        <v>92355.39</v>
      </c>
      <c r="C20" s="2" t="s">
        <v>124</v>
      </c>
      <c r="D20" s="8" t="s">
        <v>31</v>
      </c>
      <c r="E20" s="11">
        <f>21.85+26.22+233.32+12400+79674</f>
        <v>92355.39</v>
      </c>
    </row>
    <row r="21" spans="1:5" ht="19.5" customHeight="1">
      <c r="A21" s="11"/>
      <c r="B21" s="15">
        <f>E21</f>
        <v>500</v>
      </c>
      <c r="C21" s="2" t="s">
        <v>168</v>
      </c>
      <c r="D21" s="8" t="s">
        <v>82</v>
      </c>
      <c r="E21" s="11">
        <v>500</v>
      </c>
    </row>
    <row r="22" spans="1:5" ht="19.5" customHeight="1">
      <c r="A22" s="19"/>
      <c r="B22" s="18">
        <f>SUM(B16:B21)</f>
        <v>461163.39</v>
      </c>
      <c r="D22" s="8"/>
      <c r="E22" s="17">
        <f>SUM(E16:E21)</f>
        <v>461163.39</v>
      </c>
    </row>
    <row r="23" spans="1:5" ht="19.5" customHeight="1">
      <c r="A23" s="11"/>
      <c r="B23" s="18">
        <f>B15+B22</f>
        <v>906410.77</v>
      </c>
      <c r="C23" s="20" t="s">
        <v>67</v>
      </c>
      <c r="D23" s="8"/>
      <c r="E23" s="17">
        <f>E15+E22</f>
        <v>906410.77</v>
      </c>
    </row>
    <row r="24" spans="1:5" ht="19.5" customHeight="1">
      <c r="A24" s="21"/>
      <c r="B24" s="22"/>
      <c r="C24" s="20"/>
      <c r="D24" s="23"/>
      <c r="E24" s="21"/>
    </row>
    <row r="25" spans="1:5" ht="19.5" customHeight="1">
      <c r="A25" s="21"/>
      <c r="B25" s="22"/>
      <c r="C25" s="20"/>
      <c r="D25" s="23"/>
      <c r="E25" s="21"/>
    </row>
    <row r="26" spans="1:5" ht="19.5" customHeight="1">
      <c r="A26" s="21"/>
      <c r="B26" s="22"/>
      <c r="C26" s="20"/>
      <c r="D26" s="23"/>
      <c r="E26" s="21"/>
    </row>
    <row r="27" spans="1:5" ht="19.5" customHeight="1">
      <c r="A27" s="21"/>
      <c r="B27" s="22"/>
      <c r="C27" s="20"/>
      <c r="D27" s="23"/>
      <c r="E27" s="21"/>
    </row>
    <row r="28" spans="1:5" ht="19.5" customHeight="1">
      <c r="A28" s="21"/>
      <c r="B28" s="22"/>
      <c r="C28" s="20"/>
      <c r="D28" s="23"/>
      <c r="E28" s="21"/>
    </row>
    <row r="29" spans="1:5" ht="19.5" customHeight="1">
      <c r="A29" s="21"/>
      <c r="B29" s="22"/>
      <c r="C29" s="20"/>
      <c r="D29" s="23"/>
      <c r="E29" s="21"/>
    </row>
    <row r="30" spans="1:5" ht="19.5" customHeight="1">
      <c r="A30" s="21"/>
      <c r="B30" s="22"/>
      <c r="C30" s="20"/>
      <c r="D30" s="23"/>
      <c r="E30" s="21"/>
    </row>
    <row r="31" spans="1:5" ht="19.5" customHeight="1">
      <c r="A31" s="21"/>
      <c r="B31" s="22"/>
      <c r="C31" s="20"/>
      <c r="D31" s="23"/>
      <c r="E31" s="21"/>
    </row>
    <row r="32" spans="1:5" ht="19.5" customHeight="1">
      <c r="A32" s="21"/>
      <c r="B32" s="22"/>
      <c r="C32" s="20"/>
      <c r="D32" s="23"/>
      <c r="E32" s="21"/>
    </row>
    <row r="33" spans="1:5" ht="19.5" customHeight="1">
      <c r="A33" s="21"/>
      <c r="B33" s="22"/>
      <c r="C33" s="20"/>
      <c r="D33" s="23"/>
      <c r="E33" s="21"/>
    </row>
    <row r="34" spans="1:5" ht="19.5" customHeight="1">
      <c r="A34" s="21"/>
      <c r="B34" s="22"/>
      <c r="C34" s="20"/>
      <c r="D34" s="23"/>
      <c r="E34" s="21"/>
    </row>
    <row r="35" spans="1:5" ht="19.5" customHeight="1">
      <c r="A35" s="21"/>
      <c r="B35" s="22"/>
      <c r="C35" s="20"/>
      <c r="D35" s="23"/>
      <c r="E35" s="21"/>
    </row>
    <row r="36" spans="1:5" ht="19.5" customHeight="1">
      <c r="A36" s="21"/>
      <c r="B36" s="22"/>
      <c r="C36" s="20"/>
      <c r="D36" s="23"/>
      <c r="E36" s="21"/>
    </row>
    <row r="37" spans="1:5" ht="19.5" customHeight="1">
      <c r="A37" s="21"/>
      <c r="B37" s="22"/>
      <c r="C37" s="20"/>
      <c r="D37" s="23"/>
      <c r="E37" s="21"/>
    </row>
    <row r="38" spans="1:5" ht="19.5" customHeight="1">
      <c r="A38" s="21"/>
      <c r="B38" s="22"/>
      <c r="C38" s="20"/>
      <c r="D38" s="23"/>
      <c r="E38" s="21"/>
    </row>
    <row r="39" spans="1:5" ht="19.5" customHeight="1">
      <c r="A39" s="21"/>
      <c r="B39" s="22"/>
      <c r="C39" s="20"/>
      <c r="D39" s="23"/>
      <c r="E39" s="21"/>
    </row>
    <row r="40" spans="1:5" ht="19.5" customHeight="1">
      <c r="A40" s="21"/>
      <c r="B40" s="22"/>
      <c r="C40" s="20"/>
      <c r="D40" s="23"/>
      <c r="E40" s="21"/>
    </row>
    <row r="41" spans="1:5" ht="19.5" customHeight="1">
      <c r="A41" s="21"/>
      <c r="B41" s="22"/>
      <c r="C41" s="20"/>
      <c r="D41" s="23"/>
      <c r="E41" s="21"/>
    </row>
    <row r="42" spans="1:5" ht="19.5" customHeight="1">
      <c r="A42" s="21"/>
      <c r="B42" s="22"/>
      <c r="C42" s="24" t="s">
        <v>79</v>
      </c>
      <c r="D42" s="23"/>
      <c r="E42" s="21"/>
    </row>
    <row r="43" spans="1:5" ht="19.5" customHeight="1">
      <c r="A43" s="25"/>
      <c r="B43" s="26"/>
      <c r="C43" s="27" t="s">
        <v>73</v>
      </c>
      <c r="D43" s="4"/>
      <c r="E43" s="12"/>
    </row>
    <row r="44" spans="1:5" ht="19.5" customHeight="1">
      <c r="A44" s="11">
        <v>2170230</v>
      </c>
      <c r="B44" s="28">
        <f>E44</f>
        <v>100229</v>
      </c>
      <c r="C44" s="2" t="s">
        <v>68</v>
      </c>
      <c r="D44" s="8" t="s">
        <v>76</v>
      </c>
      <c r="E44" s="16">
        <v>100229</v>
      </c>
    </row>
    <row r="45" spans="1:5" ht="19.5" customHeight="1">
      <c r="A45" s="11">
        <f>1693360-114000-18000+830400+392000+150000</f>
        <v>2933760</v>
      </c>
      <c r="B45" s="28">
        <f aca="true" t="shared" si="1" ref="B45:B55">E45</f>
        <v>211150</v>
      </c>
      <c r="C45" s="2" t="s">
        <v>69</v>
      </c>
      <c r="D45" s="8" t="s">
        <v>139</v>
      </c>
      <c r="E45" s="11">
        <v>211150</v>
      </c>
    </row>
    <row r="46" spans="1:5" ht="19.5" customHeight="1">
      <c r="A46" s="11">
        <f>114000+18000</f>
        <v>132000</v>
      </c>
      <c r="B46" s="28">
        <f t="shared" si="1"/>
        <v>9880</v>
      </c>
      <c r="C46" s="2" t="s">
        <v>70</v>
      </c>
      <c r="D46" s="8" t="s">
        <v>140</v>
      </c>
      <c r="E46" s="11">
        <v>9880</v>
      </c>
    </row>
    <row r="47" spans="1:5" ht="19.5" customHeight="1">
      <c r="A47" s="11">
        <v>960000</v>
      </c>
      <c r="B47" s="28">
        <f t="shared" si="1"/>
        <v>51200</v>
      </c>
      <c r="C47" s="2" t="s">
        <v>71</v>
      </c>
      <c r="D47" s="8" t="s">
        <v>141</v>
      </c>
      <c r="E47" s="11">
        <v>51200</v>
      </c>
    </row>
    <row r="48" spans="1:5" ht="19.5" customHeight="1">
      <c r="A48" s="11">
        <f>2031400+308000+241300+21200+109300</f>
        <v>2711200</v>
      </c>
      <c r="B48" s="28">
        <f t="shared" si="1"/>
        <v>139249</v>
      </c>
      <c r="C48" s="2" t="s">
        <v>12</v>
      </c>
      <c r="D48" s="8" t="s">
        <v>23</v>
      </c>
      <c r="E48" s="11">
        <v>139249</v>
      </c>
    </row>
    <row r="49" spans="1:5" ht="19.5" customHeight="1">
      <c r="A49" s="11">
        <f>810000+110000+201732+40000+250000</f>
        <v>1411732</v>
      </c>
      <c r="B49" s="28">
        <f t="shared" si="1"/>
        <v>3780</v>
      </c>
      <c r="C49" s="2" t="s">
        <v>13</v>
      </c>
      <c r="D49" s="8" t="s">
        <v>24</v>
      </c>
      <c r="E49" s="11">
        <v>3780</v>
      </c>
    </row>
    <row r="50" spans="1:5" ht="19.5" customHeight="1">
      <c r="A50" s="11">
        <v>1854040</v>
      </c>
      <c r="B50" s="28">
        <f t="shared" si="1"/>
        <v>0</v>
      </c>
      <c r="C50" s="2" t="s">
        <v>14</v>
      </c>
      <c r="D50" s="8" t="s">
        <v>25</v>
      </c>
      <c r="E50" s="11">
        <v>0</v>
      </c>
    </row>
    <row r="51" spans="1:5" ht="19.5" customHeight="1">
      <c r="A51" s="11">
        <v>210000</v>
      </c>
      <c r="B51" s="28">
        <f t="shared" si="1"/>
        <v>13906.62</v>
      </c>
      <c r="C51" s="2" t="s">
        <v>15</v>
      </c>
      <c r="D51" s="8" t="s">
        <v>26</v>
      </c>
      <c r="E51" s="11">
        <v>13906.62</v>
      </c>
    </row>
    <row r="52" spans="1:5" ht="19.5" customHeight="1">
      <c r="A52" s="11">
        <f>35000+130000+1461200</f>
        <v>1626200</v>
      </c>
      <c r="B52" s="28">
        <f t="shared" si="1"/>
        <v>0</v>
      </c>
      <c r="C52" s="2" t="s">
        <v>72</v>
      </c>
      <c r="D52" s="8" t="s">
        <v>130</v>
      </c>
      <c r="E52" s="16"/>
    </row>
    <row r="53" spans="1:5" ht="19.5" customHeight="1">
      <c r="A53" s="11">
        <f>80000+10600+48000</f>
        <v>138600</v>
      </c>
      <c r="B53" s="28">
        <f t="shared" si="1"/>
        <v>0</v>
      </c>
      <c r="C53" s="2" t="s">
        <v>131</v>
      </c>
      <c r="D53" s="8" t="s">
        <v>132</v>
      </c>
      <c r="E53" s="16"/>
    </row>
    <row r="54" spans="1:5" ht="19.5" customHeight="1">
      <c r="A54" s="11">
        <f>807800+586000</f>
        <v>1393800</v>
      </c>
      <c r="B54" s="28">
        <f t="shared" si="1"/>
        <v>0</v>
      </c>
      <c r="C54" s="2" t="s">
        <v>133</v>
      </c>
      <c r="D54" s="8" t="s">
        <v>134</v>
      </c>
      <c r="E54" s="16"/>
    </row>
    <row r="55" spans="1:5" ht="19.5" customHeight="1">
      <c r="A55" s="11">
        <f>1362000+140000</f>
        <v>1502000</v>
      </c>
      <c r="B55" s="28">
        <f t="shared" si="1"/>
        <v>0</v>
      </c>
      <c r="C55" s="2" t="s">
        <v>136</v>
      </c>
      <c r="D55" s="8" t="s">
        <v>137</v>
      </c>
      <c r="E55" s="16"/>
    </row>
    <row r="56" spans="1:5" ht="19.5" customHeight="1">
      <c r="A56" s="17">
        <f>SUM(A44:A55)</f>
        <v>17043562</v>
      </c>
      <c r="B56" s="29">
        <f>SUM(B44:B55)</f>
        <v>529394.62</v>
      </c>
      <c r="D56" s="8"/>
      <c r="E56" s="17">
        <f>SUM(E44:E55)</f>
        <v>529394.62</v>
      </c>
    </row>
    <row r="57" spans="1:5" ht="19.5" customHeight="1">
      <c r="A57" s="11"/>
      <c r="B57" s="28">
        <f>E57</f>
        <v>0</v>
      </c>
      <c r="C57" s="2" t="s">
        <v>138</v>
      </c>
      <c r="D57" s="8" t="s">
        <v>82</v>
      </c>
      <c r="E57" s="11">
        <v>0</v>
      </c>
    </row>
    <row r="58" spans="1:5" ht="19.5" customHeight="1">
      <c r="A58" s="11"/>
      <c r="B58" s="28">
        <f aca="true" t="shared" si="2" ref="B58:B64">E58</f>
        <v>92120.65</v>
      </c>
      <c r="C58" s="2" t="s">
        <v>125</v>
      </c>
      <c r="D58" s="8" t="s">
        <v>31</v>
      </c>
      <c r="E58" s="11">
        <f>46.65+12400+79674</f>
        <v>92120.65</v>
      </c>
    </row>
    <row r="59" spans="1:5" ht="19.5" customHeight="1">
      <c r="A59" s="11"/>
      <c r="B59" s="28">
        <f t="shared" si="2"/>
        <v>29970</v>
      </c>
      <c r="C59" s="2" t="s">
        <v>126</v>
      </c>
      <c r="D59" s="8" t="s">
        <v>32</v>
      </c>
      <c r="E59" s="11">
        <f>29970</f>
        <v>29970</v>
      </c>
    </row>
    <row r="60" spans="1:5" ht="19.5" customHeight="1">
      <c r="A60" s="11"/>
      <c r="B60" s="28">
        <f t="shared" si="2"/>
        <v>309600</v>
      </c>
      <c r="C60" s="2" t="s">
        <v>146</v>
      </c>
      <c r="D60" s="8" t="s">
        <v>82</v>
      </c>
      <c r="E60" s="11">
        <v>309600</v>
      </c>
    </row>
    <row r="61" spans="1:5" ht="19.5" customHeight="1">
      <c r="A61" s="11"/>
      <c r="B61" s="28">
        <f t="shared" si="2"/>
        <v>0</v>
      </c>
      <c r="C61" s="2" t="s">
        <v>19</v>
      </c>
      <c r="D61" s="8" t="s">
        <v>30</v>
      </c>
      <c r="E61" s="11">
        <v>0</v>
      </c>
    </row>
    <row r="62" spans="1:5" ht="19.5" customHeight="1">
      <c r="A62" s="11"/>
      <c r="B62" s="28">
        <f t="shared" si="2"/>
        <v>500</v>
      </c>
      <c r="C62" s="2" t="s">
        <v>168</v>
      </c>
      <c r="D62" s="8" t="s">
        <v>173</v>
      </c>
      <c r="E62" s="11">
        <v>500</v>
      </c>
    </row>
    <row r="63" spans="1:5" ht="19.5" customHeight="1">
      <c r="A63" s="11"/>
      <c r="B63" s="28">
        <f t="shared" si="2"/>
        <v>424500</v>
      </c>
      <c r="C63" s="2" t="s">
        <v>167</v>
      </c>
      <c r="D63" s="8" t="s">
        <v>27</v>
      </c>
      <c r="E63" s="11">
        <v>424500</v>
      </c>
    </row>
    <row r="64" spans="1:5" ht="19.5" customHeight="1">
      <c r="A64" s="11"/>
      <c r="B64" s="28">
        <f t="shared" si="2"/>
        <v>0</v>
      </c>
      <c r="C64" s="2" t="s">
        <v>80</v>
      </c>
      <c r="D64" s="8" t="s">
        <v>81</v>
      </c>
      <c r="E64" s="11">
        <v>0</v>
      </c>
    </row>
    <row r="65" spans="1:5" ht="19.5" customHeight="1">
      <c r="A65" s="19"/>
      <c r="B65" s="18">
        <f>SUM(B57:B64)</f>
        <v>856690.65</v>
      </c>
      <c r="D65" s="8"/>
      <c r="E65" s="17">
        <f>SUM(E57:E64)</f>
        <v>856690.65</v>
      </c>
    </row>
    <row r="66" spans="1:5" ht="19.5" customHeight="1">
      <c r="A66" s="11"/>
      <c r="B66" s="15">
        <f>B56+B65</f>
        <v>1386085.27</v>
      </c>
      <c r="C66" s="20" t="s">
        <v>74</v>
      </c>
      <c r="D66" s="8"/>
      <c r="E66" s="17">
        <f>E56+E65</f>
        <v>1386085.27</v>
      </c>
    </row>
    <row r="67" spans="1:5" ht="19.5" customHeight="1">
      <c r="A67" s="11"/>
      <c r="B67" s="26">
        <f>B23-B66</f>
        <v>-479674.5</v>
      </c>
      <c r="D67" s="8"/>
      <c r="E67" s="12">
        <f>E23-E66</f>
        <v>-479674.5</v>
      </c>
    </row>
    <row r="68" spans="1:5" ht="19.5" customHeight="1">
      <c r="A68" s="11"/>
      <c r="B68" s="26"/>
      <c r="D68" s="8"/>
      <c r="E68" s="12"/>
    </row>
    <row r="69" spans="1:5" ht="19.5" customHeight="1" thickBot="1">
      <c r="A69" s="11"/>
      <c r="B69" s="30">
        <f>B7+B67</f>
        <v>18946072.140000004</v>
      </c>
      <c r="C69" s="31" t="s">
        <v>78</v>
      </c>
      <c r="D69" s="8"/>
      <c r="E69" s="32">
        <f>E7+E67</f>
        <v>18946072.140000004</v>
      </c>
    </row>
    <row r="70" spans="1:5" ht="19.5" customHeight="1" thickTop="1">
      <c r="A70" s="21"/>
      <c r="B70" s="22"/>
      <c r="C70" s="31"/>
      <c r="D70" s="23"/>
      <c r="E70" s="21"/>
    </row>
    <row r="71" spans="1:5" ht="19.5" customHeight="1">
      <c r="A71" s="2" t="s">
        <v>33</v>
      </c>
      <c r="B71" s="33"/>
      <c r="C71" s="34"/>
      <c r="D71" s="34"/>
      <c r="E71" s="34"/>
    </row>
    <row r="72" spans="1:5" ht="19.5" customHeight="1">
      <c r="A72" s="35" t="s">
        <v>34</v>
      </c>
      <c r="B72" s="33"/>
      <c r="C72" s="34"/>
      <c r="D72" s="34"/>
      <c r="E72" s="36"/>
    </row>
    <row r="73" spans="1:5" ht="19.5" customHeight="1">
      <c r="A73" s="54" t="s">
        <v>38</v>
      </c>
      <c r="B73" s="54"/>
      <c r="C73" s="54"/>
      <c r="D73" s="54"/>
      <c r="E73" s="54"/>
    </row>
    <row r="74" spans="1:5" ht="19.5" customHeight="1">
      <c r="A74" s="54" t="s">
        <v>181</v>
      </c>
      <c r="B74" s="54"/>
      <c r="C74" s="54"/>
      <c r="D74" s="54"/>
      <c r="E74" s="54"/>
    </row>
    <row r="75" spans="1:5" ht="19.5" customHeight="1">
      <c r="A75" s="54" t="s">
        <v>35</v>
      </c>
      <c r="B75" s="54"/>
      <c r="C75" s="54"/>
      <c r="D75" s="54"/>
      <c r="E75" s="54"/>
    </row>
    <row r="76" spans="1:5" ht="19.5" customHeight="1">
      <c r="A76" s="2"/>
      <c r="B76" s="33"/>
      <c r="C76" s="34"/>
      <c r="D76" s="34"/>
      <c r="E76" s="2"/>
    </row>
    <row r="77" spans="1:5" ht="19.5" customHeight="1">
      <c r="A77" s="54" t="s">
        <v>36</v>
      </c>
      <c r="B77" s="54"/>
      <c r="C77" s="54"/>
      <c r="D77" s="54"/>
      <c r="E77" s="54"/>
    </row>
    <row r="78" spans="1:5" ht="19.5" customHeight="1">
      <c r="A78" s="54" t="s">
        <v>37</v>
      </c>
      <c r="B78" s="54"/>
      <c r="C78" s="54"/>
      <c r="D78" s="54"/>
      <c r="E78" s="54"/>
    </row>
    <row r="79" spans="1:5" ht="19.5" customHeight="1">
      <c r="A79" s="54" t="s">
        <v>177</v>
      </c>
      <c r="B79" s="54"/>
      <c r="C79" s="54"/>
      <c r="D79" s="54"/>
      <c r="E79" s="54"/>
    </row>
    <row r="80" spans="1:5" ht="19.5" customHeight="1">
      <c r="A80" s="20"/>
      <c r="B80" s="20"/>
      <c r="C80" s="20"/>
      <c r="D80" s="20"/>
      <c r="E80" s="20"/>
    </row>
    <row r="81" spans="1:5" ht="19.5" customHeight="1">
      <c r="A81" s="20"/>
      <c r="B81" s="20"/>
      <c r="C81" s="20"/>
      <c r="D81" s="20"/>
      <c r="E81" s="20"/>
    </row>
    <row r="82" spans="1:5" ht="19.5" customHeight="1">
      <c r="A82" s="20"/>
      <c r="B82" s="20"/>
      <c r="C82" s="20"/>
      <c r="D82" s="20"/>
      <c r="E82" s="20"/>
    </row>
    <row r="83" spans="1:5" ht="19.5" customHeight="1">
      <c r="A83" s="52" t="s">
        <v>178</v>
      </c>
      <c r="B83" s="52"/>
      <c r="C83" s="52"/>
      <c r="D83" s="52"/>
      <c r="E83" s="52"/>
    </row>
    <row r="84" spans="1:5" ht="19.5" customHeight="1">
      <c r="A84" s="52" t="s">
        <v>39</v>
      </c>
      <c r="B84" s="52"/>
      <c r="C84" s="52"/>
      <c r="D84" s="52"/>
      <c r="E84" s="52"/>
    </row>
    <row r="85" spans="1:5" ht="19.5" customHeight="1">
      <c r="A85" s="37" t="s">
        <v>149</v>
      </c>
      <c r="E85" s="37">
        <v>12400</v>
      </c>
    </row>
    <row r="86" spans="1:5" ht="19.5" customHeight="1">
      <c r="A86" s="37" t="s">
        <v>150</v>
      </c>
      <c r="E86" s="37">
        <v>79674</v>
      </c>
    </row>
    <row r="87" spans="1:5" ht="19.5" customHeight="1">
      <c r="A87" s="37" t="s">
        <v>42</v>
      </c>
      <c r="E87" s="37">
        <v>21.85</v>
      </c>
    </row>
    <row r="88" spans="1:5" ht="19.5" customHeight="1">
      <c r="A88" s="37" t="s">
        <v>43</v>
      </c>
      <c r="E88" s="37">
        <v>26.22</v>
      </c>
    </row>
    <row r="89" spans="1:5" ht="19.5" customHeight="1">
      <c r="A89" s="37" t="s">
        <v>40</v>
      </c>
      <c r="E89" s="37">
        <v>233.32</v>
      </c>
    </row>
    <row r="90" spans="1:5" ht="19.5" customHeight="1">
      <c r="A90" s="52" t="s">
        <v>44</v>
      </c>
      <c r="B90" s="52"/>
      <c r="E90" s="38">
        <f>SUM(E85:E89)</f>
        <v>92355.39000000001</v>
      </c>
    </row>
    <row r="91" spans="1:5" ht="19.5" customHeight="1">
      <c r="A91" s="3"/>
      <c r="B91" s="3"/>
      <c r="E91" s="38"/>
    </row>
    <row r="92" spans="1:5" ht="19.5" customHeight="1">
      <c r="A92" s="3"/>
      <c r="B92" s="3"/>
      <c r="E92" s="38"/>
    </row>
    <row r="93" spans="1:5" ht="19.5" customHeight="1">
      <c r="A93" s="3"/>
      <c r="B93" s="3"/>
      <c r="E93" s="38"/>
    </row>
    <row r="94" spans="1:5" ht="19.5" customHeight="1">
      <c r="A94" s="3"/>
      <c r="B94" s="3"/>
      <c r="E94" s="38"/>
    </row>
    <row r="95" spans="1:5" ht="19.5" customHeight="1">
      <c r="A95" s="3"/>
      <c r="B95" s="3"/>
      <c r="E95" s="38"/>
    </row>
    <row r="96" spans="1:5" ht="19.5" customHeight="1">
      <c r="A96" s="52" t="s">
        <v>179</v>
      </c>
      <c r="B96" s="52"/>
      <c r="C96" s="52"/>
      <c r="D96" s="52"/>
      <c r="E96" s="52"/>
    </row>
    <row r="97" spans="1:5" ht="19.5" customHeight="1">
      <c r="A97" s="52" t="s">
        <v>39</v>
      </c>
      <c r="B97" s="52"/>
      <c r="C97" s="52"/>
      <c r="D97" s="52"/>
      <c r="E97" s="52"/>
    </row>
    <row r="98" spans="1:5" ht="19.5" customHeight="1">
      <c r="A98" s="51" t="s">
        <v>102</v>
      </c>
      <c r="B98" s="51"/>
      <c r="C98" s="3"/>
      <c r="D98" s="3"/>
      <c r="E98" s="31">
        <v>46.65</v>
      </c>
    </row>
    <row r="99" spans="1:5" ht="19.5" customHeight="1">
      <c r="A99" s="51" t="s">
        <v>103</v>
      </c>
      <c r="B99" s="51"/>
      <c r="C99" s="3"/>
      <c r="D99" s="3"/>
      <c r="E99" s="31">
        <v>79674</v>
      </c>
    </row>
    <row r="100" spans="1:5" ht="19.5" customHeight="1">
      <c r="A100" s="39" t="s">
        <v>151</v>
      </c>
      <c r="B100" s="39"/>
      <c r="C100" s="3"/>
      <c r="D100" s="3"/>
      <c r="E100" s="31">
        <v>12400</v>
      </c>
    </row>
    <row r="101" spans="1:5" ht="19.5" customHeight="1">
      <c r="A101" s="52" t="s">
        <v>44</v>
      </c>
      <c r="B101" s="52"/>
      <c r="E101" s="40">
        <f>SUM(E98:E100)</f>
        <v>92120.65</v>
      </c>
    </row>
    <row r="108" spans="1:5" ht="19.5" customHeight="1">
      <c r="A108" s="53" t="s">
        <v>180</v>
      </c>
      <c r="B108" s="53"/>
      <c r="C108" s="53"/>
      <c r="D108" s="53"/>
      <c r="E108" s="38"/>
    </row>
    <row r="109" spans="1:5" ht="19.5" customHeight="1">
      <c r="A109" s="53" t="s">
        <v>45</v>
      </c>
      <c r="B109" s="53"/>
      <c r="C109" s="53"/>
      <c r="D109" s="53"/>
      <c r="E109" s="38"/>
    </row>
    <row r="110" spans="1:5" ht="19.5" customHeight="1">
      <c r="A110" s="2"/>
      <c r="B110" s="33"/>
      <c r="C110" s="34"/>
      <c r="D110" s="42"/>
      <c r="E110" s="42"/>
    </row>
    <row r="111" spans="1:5" ht="19.5" customHeight="1">
      <c r="A111" s="2" t="s">
        <v>157</v>
      </c>
      <c r="B111" s="33"/>
      <c r="C111" s="34"/>
      <c r="D111" s="42"/>
      <c r="E111" s="42">
        <v>10230</v>
      </c>
    </row>
    <row r="112" spans="1:5" ht="19.5" customHeight="1">
      <c r="A112" s="2" t="s">
        <v>169</v>
      </c>
      <c r="B112" s="33"/>
      <c r="C112" s="34"/>
      <c r="D112" s="42"/>
      <c r="E112" s="42">
        <v>880</v>
      </c>
    </row>
    <row r="113" spans="1:5" ht="19.5" customHeight="1">
      <c r="A113" s="2" t="s">
        <v>170</v>
      </c>
      <c r="B113" s="33"/>
      <c r="C113" s="34"/>
      <c r="D113" s="42"/>
      <c r="E113" s="42">
        <v>10360</v>
      </c>
    </row>
    <row r="114" spans="1:5" ht="19.5" customHeight="1">
      <c r="A114" s="2" t="s">
        <v>171</v>
      </c>
      <c r="B114" s="33"/>
      <c r="C114" s="34"/>
      <c r="D114" s="42"/>
      <c r="E114" s="42">
        <v>4500</v>
      </c>
    </row>
    <row r="115" spans="1:5" ht="19.5" customHeight="1">
      <c r="A115" s="2" t="s">
        <v>172</v>
      </c>
      <c r="B115" s="33"/>
      <c r="C115" s="34"/>
      <c r="D115" s="42"/>
      <c r="E115" s="42">
        <v>4000</v>
      </c>
    </row>
    <row r="116" spans="1:5" ht="19.5" customHeight="1">
      <c r="A116" s="20" t="s">
        <v>44</v>
      </c>
      <c r="B116" s="33"/>
      <c r="C116" s="34"/>
      <c r="D116" s="43"/>
      <c r="E116" s="43">
        <f>SUM(E110:E115)</f>
        <v>29970</v>
      </c>
    </row>
    <row r="117" spans="1:5" ht="19.5" customHeight="1">
      <c r="A117" s="31"/>
      <c r="B117" s="31"/>
      <c r="E117" s="40"/>
    </row>
    <row r="118" spans="1:5" ht="19.5" customHeight="1">
      <c r="A118" s="31"/>
      <c r="B118" s="31"/>
      <c r="E118" s="40"/>
    </row>
    <row r="119" spans="1:5" ht="19.5" customHeight="1">
      <c r="A119" s="31"/>
      <c r="B119" s="31"/>
      <c r="E119" s="40"/>
    </row>
    <row r="120" spans="1:5" ht="19.5" customHeight="1">
      <c r="A120" s="31"/>
      <c r="B120" s="31"/>
      <c r="E120" s="40"/>
    </row>
    <row r="121" spans="1:5" ht="19.5" customHeight="1">
      <c r="A121" s="31"/>
      <c r="B121" s="31"/>
      <c r="E121" s="40"/>
    </row>
    <row r="122" spans="1:5" ht="19.5" customHeight="1">
      <c r="A122" s="31"/>
      <c r="B122" s="31"/>
      <c r="E122" s="40"/>
    </row>
    <row r="123" spans="1:5" ht="19.5" customHeight="1">
      <c r="A123" s="31"/>
      <c r="B123" s="31"/>
      <c r="E123" s="40"/>
    </row>
    <row r="124" spans="1:5" ht="19.5" customHeight="1">
      <c r="A124" s="1" t="s">
        <v>75</v>
      </c>
      <c r="B124" s="1"/>
      <c r="C124" s="56" t="s">
        <v>174</v>
      </c>
      <c r="D124" s="56"/>
      <c r="E124" s="56"/>
    </row>
    <row r="125" spans="1:5" ht="19.5" customHeight="1">
      <c r="A125" s="52" t="s">
        <v>47</v>
      </c>
      <c r="B125" s="52"/>
      <c r="C125" s="52"/>
      <c r="D125" s="52"/>
      <c r="E125" s="52"/>
    </row>
    <row r="126" spans="1:5" ht="19.5" customHeight="1">
      <c r="A126" s="52" t="s">
        <v>196</v>
      </c>
      <c r="B126" s="52"/>
      <c r="C126" s="52"/>
      <c r="D126" s="52"/>
      <c r="E126" s="52"/>
    </row>
    <row r="127" spans="1:5" ht="19.5" customHeight="1">
      <c r="A127" s="57" t="s">
        <v>48</v>
      </c>
      <c r="B127" s="58"/>
      <c r="C127" s="59" t="s">
        <v>51</v>
      </c>
      <c r="D127" s="4"/>
      <c r="E127" s="5" t="s">
        <v>54</v>
      </c>
    </row>
    <row r="128" spans="1:5" ht="19.5" customHeight="1">
      <c r="A128" s="6" t="s">
        <v>49</v>
      </c>
      <c r="B128" s="7" t="s">
        <v>50</v>
      </c>
      <c r="C128" s="60"/>
      <c r="D128" s="8" t="s">
        <v>52</v>
      </c>
      <c r="E128" s="6" t="s">
        <v>50</v>
      </c>
    </row>
    <row r="129" spans="1:5" ht="19.5" customHeight="1">
      <c r="A129" s="9" t="s">
        <v>55</v>
      </c>
      <c r="B129" s="10" t="s">
        <v>55</v>
      </c>
      <c r="C129" s="61"/>
      <c r="D129" s="8" t="s">
        <v>53</v>
      </c>
      <c r="E129" s="9" t="s">
        <v>55</v>
      </c>
    </row>
    <row r="130" spans="1:5" ht="19.5" customHeight="1">
      <c r="A130" s="11"/>
      <c r="B130" s="12">
        <f>5499898.73+6440133.12+133816.13+7351170.36+728.3</f>
        <v>19425746.640000004</v>
      </c>
      <c r="C130" s="13" t="s">
        <v>56</v>
      </c>
      <c r="D130" s="8"/>
      <c r="E130" s="11">
        <f>E69</f>
        <v>18946072.140000004</v>
      </c>
    </row>
    <row r="131" spans="1:5" ht="19.5" customHeight="1">
      <c r="A131" s="11"/>
      <c r="B131" s="14"/>
      <c r="C131" s="13" t="s">
        <v>327</v>
      </c>
      <c r="D131" s="8"/>
      <c r="E131" s="11"/>
    </row>
    <row r="132" spans="1:5" ht="19.5" customHeight="1">
      <c r="A132" s="11">
        <f>37022+112089+400</f>
        <v>149511</v>
      </c>
      <c r="B132" s="15">
        <f aca="true" t="shared" si="3" ref="B132:B137">E132+B9</f>
        <v>539.8399999999999</v>
      </c>
      <c r="C132" s="2" t="s">
        <v>57</v>
      </c>
      <c r="D132" s="8" t="s">
        <v>62</v>
      </c>
      <c r="E132" s="11">
        <f>19.91</f>
        <v>19.91</v>
      </c>
    </row>
    <row r="133" spans="1:5" ht="19.5" customHeight="1">
      <c r="A133" s="11">
        <f>15640+27026+1200+11840</f>
        <v>55706</v>
      </c>
      <c r="B133" s="15">
        <f t="shared" si="3"/>
        <v>6359</v>
      </c>
      <c r="C133" s="2" t="s">
        <v>58</v>
      </c>
      <c r="D133" s="8" t="s">
        <v>63</v>
      </c>
      <c r="E133" s="11">
        <f>1988+1600+600</f>
        <v>4188</v>
      </c>
    </row>
    <row r="134" spans="1:5" ht="19.5" customHeight="1">
      <c r="A134" s="11">
        <v>105890</v>
      </c>
      <c r="B134" s="15">
        <f t="shared" si="3"/>
        <v>2528.3</v>
      </c>
      <c r="C134" s="2" t="s">
        <v>59</v>
      </c>
      <c r="D134" s="8" t="s">
        <v>64</v>
      </c>
      <c r="E134" s="16">
        <v>1053.75</v>
      </c>
    </row>
    <row r="135" spans="1:5" ht="19.5" customHeight="1">
      <c r="A135" s="11">
        <f>68400+9300</f>
        <v>77700</v>
      </c>
      <c r="B135" s="15">
        <f t="shared" si="3"/>
        <v>33500</v>
      </c>
      <c r="C135" s="2" t="s">
        <v>60</v>
      </c>
      <c r="D135" s="8" t="s">
        <v>65</v>
      </c>
      <c r="E135" s="16">
        <f>33500</f>
        <v>33500</v>
      </c>
    </row>
    <row r="136" spans="1:5" ht="19.5" customHeight="1">
      <c r="A136" s="11">
        <f>925618+2394007+420846+1841384+3926965+18749+41908+64586</f>
        <v>9634063</v>
      </c>
      <c r="B136" s="15">
        <f t="shared" si="3"/>
        <v>732510.72</v>
      </c>
      <c r="C136" s="2" t="s">
        <v>61</v>
      </c>
      <c r="D136" s="8" t="s">
        <v>66</v>
      </c>
      <c r="E136" s="16">
        <f>131246.53+12366.6+9391.13+35067.62+13929.94+89427</f>
        <v>291428.82</v>
      </c>
    </row>
    <row r="137" spans="1:5" ht="19.5" customHeight="1">
      <c r="A137" s="11">
        <v>7020692</v>
      </c>
      <c r="B137" s="15">
        <f t="shared" si="3"/>
        <v>0</v>
      </c>
      <c r="C137" s="2" t="s">
        <v>129</v>
      </c>
      <c r="D137" s="8" t="s">
        <v>135</v>
      </c>
      <c r="E137" s="16">
        <v>0</v>
      </c>
    </row>
    <row r="138" spans="1:5" ht="19.5" customHeight="1">
      <c r="A138" s="17">
        <f>SUM(A132:A137)</f>
        <v>17043562</v>
      </c>
      <c r="B138" s="18">
        <f>SUM(B132:B137)</f>
        <v>775437.86</v>
      </c>
      <c r="D138" s="8"/>
      <c r="E138" s="17">
        <f>SUM(E132:E137)</f>
        <v>330190.48</v>
      </c>
    </row>
    <row r="139" spans="1:5" ht="19.5" customHeight="1">
      <c r="A139" s="11"/>
      <c r="B139" s="15">
        <f>E139</f>
        <v>112010</v>
      </c>
      <c r="C139" s="2" t="s">
        <v>16</v>
      </c>
      <c r="D139" s="8" t="s">
        <v>27</v>
      </c>
      <c r="E139" s="11">
        <v>112010</v>
      </c>
    </row>
    <row r="140" spans="1:5" ht="19.5" customHeight="1">
      <c r="A140" s="11"/>
      <c r="B140" s="15">
        <f>E140</f>
        <v>1545000</v>
      </c>
      <c r="C140" s="2" t="s">
        <v>193</v>
      </c>
      <c r="D140" s="8" t="s">
        <v>147</v>
      </c>
      <c r="E140" s="11">
        <v>1545000</v>
      </c>
    </row>
    <row r="141" spans="1:5" ht="19.5" customHeight="1">
      <c r="A141" s="11"/>
      <c r="B141" s="15"/>
      <c r="C141" s="2" t="s">
        <v>194</v>
      </c>
      <c r="D141" s="8"/>
      <c r="E141" s="11"/>
    </row>
    <row r="142" spans="1:5" ht="19.5" customHeight="1">
      <c r="A142" s="11"/>
      <c r="B142" s="15">
        <f>E142+B16</f>
        <v>540000</v>
      </c>
      <c r="C142" s="2" t="s">
        <v>154</v>
      </c>
      <c r="D142" s="8" t="s">
        <v>147</v>
      </c>
      <c r="E142" s="11">
        <v>483000</v>
      </c>
    </row>
    <row r="143" spans="1:5" ht="19.5" customHeight="1">
      <c r="A143" s="11"/>
      <c r="B143" s="15"/>
      <c r="C143" s="2" t="s">
        <v>176</v>
      </c>
      <c r="D143" s="8"/>
      <c r="E143" s="11"/>
    </row>
    <row r="144" spans="1:5" ht="19.5" customHeight="1">
      <c r="A144" s="11"/>
      <c r="B144" s="15">
        <f>E144+B18</f>
        <v>356533</v>
      </c>
      <c r="C144" s="2" t="s">
        <v>152</v>
      </c>
      <c r="D144" s="8" t="s">
        <v>30</v>
      </c>
      <c r="E144" s="11">
        <v>45225</v>
      </c>
    </row>
    <row r="145" spans="1:5" ht="19.5" customHeight="1">
      <c r="A145" s="11"/>
      <c r="B145" s="15">
        <f>E145</f>
        <v>0</v>
      </c>
      <c r="C145" s="2" t="s">
        <v>80</v>
      </c>
      <c r="D145" s="8" t="s">
        <v>81</v>
      </c>
      <c r="E145" s="11">
        <v>0</v>
      </c>
    </row>
    <row r="146" spans="1:5" ht="19.5" customHeight="1">
      <c r="A146" s="11"/>
      <c r="B146" s="15">
        <f>E146</f>
        <v>911500</v>
      </c>
      <c r="C146" s="2" t="s">
        <v>167</v>
      </c>
      <c r="D146" s="8" t="s">
        <v>27</v>
      </c>
      <c r="E146" s="11">
        <v>911500</v>
      </c>
    </row>
    <row r="147" spans="1:5" ht="19.5" customHeight="1">
      <c r="A147" s="11"/>
      <c r="B147" s="15">
        <f>E147+B20</f>
        <v>219678.77000000002</v>
      </c>
      <c r="C147" s="2" t="s">
        <v>124</v>
      </c>
      <c r="D147" s="8" t="s">
        <v>31</v>
      </c>
      <c r="E147" s="11">
        <v>127323.38</v>
      </c>
    </row>
    <row r="148" spans="1:5" ht="19.5" customHeight="1">
      <c r="A148" s="11"/>
      <c r="B148" s="15">
        <f>E148+B21</f>
        <v>5010</v>
      </c>
      <c r="C148" s="2" t="s">
        <v>168</v>
      </c>
      <c r="D148" s="8" t="s">
        <v>82</v>
      </c>
      <c r="E148" s="11">
        <v>4510</v>
      </c>
    </row>
    <row r="149" spans="1:5" ht="19.5" customHeight="1">
      <c r="A149" s="19"/>
      <c r="B149" s="18">
        <f>SUM(B139:B148)</f>
        <v>3689731.77</v>
      </c>
      <c r="D149" s="8"/>
      <c r="E149" s="17">
        <f>SUM(E139:E148)</f>
        <v>3228568.38</v>
      </c>
    </row>
    <row r="150" spans="1:5" ht="19.5" customHeight="1">
      <c r="A150" s="11"/>
      <c r="B150" s="18">
        <f>B138+B149</f>
        <v>4465169.63</v>
      </c>
      <c r="C150" s="20" t="s">
        <v>67</v>
      </c>
      <c r="D150" s="8"/>
      <c r="E150" s="17">
        <f>E138+E149</f>
        <v>3558758.86</v>
      </c>
    </row>
    <row r="151" spans="1:5" ht="19.5" customHeight="1">
      <c r="A151" s="21"/>
      <c r="B151" s="22"/>
      <c r="C151" s="24"/>
      <c r="D151" s="23"/>
      <c r="E151" s="21"/>
    </row>
    <row r="152" spans="1:5" ht="19.5" customHeight="1">
      <c r="A152" s="21"/>
      <c r="B152" s="22"/>
      <c r="C152" s="24"/>
      <c r="D152" s="23"/>
      <c r="E152" s="21"/>
    </row>
    <row r="153" spans="1:5" ht="19.5" customHeight="1">
      <c r="A153" s="21"/>
      <c r="B153" s="22"/>
      <c r="C153" s="24"/>
      <c r="D153" s="23"/>
      <c r="E153" s="21"/>
    </row>
    <row r="154" spans="1:5" ht="19.5" customHeight="1">
      <c r="A154" s="21"/>
      <c r="B154" s="22"/>
      <c r="C154" s="24"/>
      <c r="D154" s="23"/>
      <c r="E154" s="21"/>
    </row>
    <row r="155" spans="1:5" ht="19.5" customHeight="1">
      <c r="A155" s="21"/>
      <c r="B155" s="22"/>
      <c r="C155" s="24"/>
      <c r="D155" s="23"/>
      <c r="E155" s="21"/>
    </row>
    <row r="156" spans="1:5" ht="19.5" customHeight="1">
      <c r="A156" s="21"/>
      <c r="B156" s="22"/>
      <c r="C156" s="24"/>
      <c r="D156" s="23"/>
      <c r="E156" s="21"/>
    </row>
    <row r="157" spans="1:5" ht="19.5" customHeight="1">
      <c r="A157" s="21"/>
      <c r="B157" s="22"/>
      <c r="C157" s="24"/>
      <c r="D157" s="23"/>
      <c r="E157" s="21"/>
    </row>
    <row r="158" spans="1:5" ht="19.5" customHeight="1">
      <c r="A158" s="21"/>
      <c r="B158" s="22"/>
      <c r="C158" s="24"/>
      <c r="D158" s="23"/>
      <c r="E158" s="21"/>
    </row>
    <row r="159" spans="1:5" ht="19.5" customHeight="1">
      <c r="A159" s="21"/>
      <c r="B159" s="22"/>
      <c r="C159" s="24"/>
      <c r="D159" s="23"/>
      <c r="E159" s="21"/>
    </row>
    <row r="160" spans="1:5" ht="19.5" customHeight="1">
      <c r="A160" s="21"/>
      <c r="B160" s="22"/>
      <c r="C160" s="24"/>
      <c r="D160" s="23"/>
      <c r="E160" s="21"/>
    </row>
    <row r="161" spans="1:5" ht="19.5" customHeight="1">
      <c r="A161" s="21"/>
      <c r="B161" s="22"/>
      <c r="C161" s="24"/>
      <c r="D161" s="23"/>
      <c r="E161" s="21"/>
    </row>
    <row r="162" spans="1:5" ht="19.5" customHeight="1">
      <c r="A162" s="21"/>
      <c r="B162" s="22"/>
      <c r="C162" s="24"/>
      <c r="D162" s="23"/>
      <c r="E162" s="21"/>
    </row>
    <row r="163" spans="1:5" ht="19.5" customHeight="1">
      <c r="A163" s="21"/>
      <c r="B163" s="22"/>
      <c r="C163" s="24"/>
      <c r="D163" s="23"/>
      <c r="E163" s="21"/>
    </row>
    <row r="164" spans="1:5" ht="19.5" customHeight="1">
      <c r="A164" s="21"/>
      <c r="B164" s="22"/>
      <c r="C164" s="24"/>
      <c r="D164" s="23"/>
      <c r="E164" s="21"/>
    </row>
    <row r="165" spans="1:5" ht="19.5" customHeight="1">
      <c r="A165" s="21"/>
      <c r="B165" s="22"/>
      <c r="C165" s="24" t="s">
        <v>79</v>
      </c>
      <c r="D165" s="23"/>
      <c r="E165" s="21"/>
    </row>
    <row r="166" spans="1:5" ht="19.5" customHeight="1">
      <c r="A166" s="25"/>
      <c r="B166" s="26"/>
      <c r="C166" s="27" t="s">
        <v>73</v>
      </c>
      <c r="D166" s="4"/>
      <c r="E166" s="12"/>
    </row>
    <row r="167" spans="1:5" ht="19.5" customHeight="1">
      <c r="A167" s="11">
        <v>2170230</v>
      </c>
      <c r="B167" s="28">
        <f aca="true" t="shared" si="4" ref="B167:B178">E167+B44</f>
        <v>105349</v>
      </c>
      <c r="C167" s="2" t="s">
        <v>68</v>
      </c>
      <c r="D167" s="8" t="s">
        <v>76</v>
      </c>
      <c r="E167" s="16">
        <v>5120</v>
      </c>
    </row>
    <row r="168" spans="1:5" ht="19.5" customHeight="1">
      <c r="A168" s="11">
        <f>1693360-114000-18000+830400+392000+150000</f>
        <v>2933760</v>
      </c>
      <c r="B168" s="28">
        <f t="shared" si="4"/>
        <v>422300</v>
      </c>
      <c r="C168" s="2" t="s">
        <v>69</v>
      </c>
      <c r="D168" s="8" t="s">
        <v>139</v>
      </c>
      <c r="E168" s="11">
        <f>215660-4510</f>
        <v>211150</v>
      </c>
    </row>
    <row r="169" spans="1:5" ht="19.5" customHeight="1">
      <c r="A169" s="11">
        <f>114000+18000</f>
        <v>132000</v>
      </c>
      <c r="B169" s="28">
        <f t="shared" si="4"/>
        <v>19760</v>
      </c>
      <c r="C169" s="2" t="s">
        <v>70</v>
      </c>
      <c r="D169" s="8" t="s">
        <v>140</v>
      </c>
      <c r="E169" s="11">
        <v>9880</v>
      </c>
    </row>
    <row r="170" spans="1:5" ht="19.5" customHeight="1">
      <c r="A170" s="11">
        <v>960000</v>
      </c>
      <c r="B170" s="28">
        <f t="shared" si="4"/>
        <v>102400</v>
      </c>
      <c r="C170" s="2" t="s">
        <v>71</v>
      </c>
      <c r="D170" s="8" t="s">
        <v>141</v>
      </c>
      <c r="E170" s="11">
        <v>51200</v>
      </c>
    </row>
    <row r="171" spans="1:5" ht="19.5" customHeight="1">
      <c r="A171" s="11">
        <f>2031400+308000+241300+21200+109300</f>
        <v>2711200</v>
      </c>
      <c r="B171" s="28">
        <f t="shared" si="4"/>
        <v>284635</v>
      </c>
      <c r="C171" s="2" t="s">
        <v>12</v>
      </c>
      <c r="D171" s="8" t="s">
        <v>23</v>
      </c>
      <c r="E171" s="11">
        <v>145386</v>
      </c>
    </row>
    <row r="172" spans="1:5" ht="19.5" customHeight="1">
      <c r="A172" s="11">
        <f>810000+110000+201732+40000+250000</f>
        <v>1411732</v>
      </c>
      <c r="B172" s="28">
        <f t="shared" si="4"/>
        <v>65982</v>
      </c>
      <c r="C172" s="2" t="s">
        <v>13</v>
      </c>
      <c r="D172" s="8" t="s">
        <v>24</v>
      </c>
      <c r="E172" s="11">
        <v>62202</v>
      </c>
    </row>
    <row r="173" spans="1:5" ht="19.5" customHeight="1">
      <c r="A173" s="11">
        <v>1854040</v>
      </c>
      <c r="B173" s="28">
        <f t="shared" si="4"/>
        <v>9830</v>
      </c>
      <c r="C173" s="2" t="s">
        <v>14</v>
      </c>
      <c r="D173" s="8" t="s">
        <v>25</v>
      </c>
      <c r="E173" s="11">
        <v>9830</v>
      </c>
    </row>
    <row r="174" spans="1:5" ht="19.5" customHeight="1">
      <c r="A174" s="11">
        <v>210000</v>
      </c>
      <c r="B174" s="28">
        <f t="shared" si="4"/>
        <v>25414.160000000003</v>
      </c>
      <c r="C174" s="2" t="s">
        <v>15</v>
      </c>
      <c r="D174" s="8" t="s">
        <v>26</v>
      </c>
      <c r="E174" s="11">
        <v>11507.54</v>
      </c>
    </row>
    <row r="175" spans="1:5" ht="19.5" customHeight="1">
      <c r="A175" s="11">
        <f>35000+130000+1461200</f>
        <v>1626200</v>
      </c>
      <c r="B175" s="28">
        <f t="shared" si="4"/>
        <v>0</v>
      </c>
      <c r="C175" s="2" t="s">
        <v>72</v>
      </c>
      <c r="D175" s="8" t="s">
        <v>130</v>
      </c>
      <c r="E175" s="16">
        <v>0</v>
      </c>
    </row>
    <row r="176" spans="1:5" ht="19.5" customHeight="1">
      <c r="A176" s="11">
        <f>80000+10600+48000</f>
        <v>138600</v>
      </c>
      <c r="B176" s="28">
        <f t="shared" si="4"/>
        <v>0</v>
      </c>
      <c r="C176" s="2" t="s">
        <v>131</v>
      </c>
      <c r="D176" s="8" t="s">
        <v>132</v>
      </c>
      <c r="E176" s="16">
        <v>0</v>
      </c>
    </row>
    <row r="177" spans="1:5" ht="19.5" customHeight="1">
      <c r="A177" s="11">
        <f>807800+586000</f>
        <v>1393800</v>
      </c>
      <c r="B177" s="28">
        <f t="shared" si="4"/>
        <v>0</v>
      </c>
      <c r="C177" s="2" t="s">
        <v>133</v>
      </c>
      <c r="D177" s="8" t="s">
        <v>134</v>
      </c>
      <c r="E177" s="16">
        <v>0</v>
      </c>
    </row>
    <row r="178" spans="1:5" ht="19.5" customHeight="1">
      <c r="A178" s="11">
        <f>1362000+140000</f>
        <v>1502000</v>
      </c>
      <c r="B178" s="28">
        <f t="shared" si="4"/>
        <v>222000</v>
      </c>
      <c r="C178" s="2" t="s">
        <v>136</v>
      </c>
      <c r="D178" s="8" t="s">
        <v>137</v>
      </c>
      <c r="E178" s="16">
        <v>222000</v>
      </c>
    </row>
    <row r="179" spans="1:5" ht="19.5" customHeight="1">
      <c r="A179" s="17">
        <f>SUM(A167:A178)</f>
        <v>17043562</v>
      </c>
      <c r="B179" s="29">
        <f>SUM(B167:B178)</f>
        <v>1257670.1600000001</v>
      </c>
      <c r="D179" s="8"/>
      <c r="E179" s="17">
        <f>SUM(E167:E178)</f>
        <v>728275.54</v>
      </c>
    </row>
    <row r="180" spans="1:5" ht="19.5" customHeight="1">
      <c r="A180" s="11"/>
      <c r="B180" s="28">
        <f>E180</f>
        <v>316370</v>
      </c>
      <c r="C180" s="2" t="s">
        <v>16</v>
      </c>
      <c r="D180" s="8"/>
      <c r="E180" s="11">
        <v>316370</v>
      </c>
    </row>
    <row r="181" spans="1:5" ht="19.5" customHeight="1">
      <c r="A181" s="11"/>
      <c r="B181" s="28">
        <f>E181</f>
        <v>525500</v>
      </c>
      <c r="C181" s="2" t="s">
        <v>193</v>
      </c>
      <c r="D181" s="8" t="s">
        <v>147</v>
      </c>
      <c r="E181" s="11">
        <v>525500</v>
      </c>
    </row>
    <row r="182" spans="1:5" ht="19.5" customHeight="1">
      <c r="A182" s="11"/>
      <c r="B182" s="28"/>
      <c r="C182" s="2" t="s">
        <v>194</v>
      </c>
      <c r="D182" s="8"/>
      <c r="E182" s="11"/>
    </row>
    <row r="183" spans="1:5" ht="19.5" customHeight="1">
      <c r="A183" s="11"/>
      <c r="B183" s="28">
        <f>E183</f>
        <v>198500</v>
      </c>
      <c r="C183" s="2" t="s">
        <v>154</v>
      </c>
      <c r="D183" s="8" t="s">
        <v>147</v>
      </c>
      <c r="E183" s="11">
        <f>34500+164000</f>
        <v>198500</v>
      </c>
    </row>
    <row r="184" spans="1:5" ht="19.5" customHeight="1">
      <c r="A184" s="11"/>
      <c r="B184" s="28"/>
      <c r="C184" s="2" t="s">
        <v>176</v>
      </c>
      <c r="D184" s="8"/>
      <c r="E184" s="11"/>
    </row>
    <row r="185" spans="1:5" ht="19.5" customHeight="1">
      <c r="A185" s="11"/>
      <c r="B185" s="28">
        <f>E185</f>
        <v>0</v>
      </c>
      <c r="C185" s="2" t="s">
        <v>138</v>
      </c>
      <c r="D185" s="8" t="s">
        <v>82</v>
      </c>
      <c r="E185" s="11">
        <v>0</v>
      </c>
    </row>
    <row r="186" spans="1:5" ht="19.5" customHeight="1">
      <c r="A186" s="11"/>
      <c r="B186" s="28">
        <f>E186+B58</f>
        <v>312789.82</v>
      </c>
      <c r="C186" s="2" t="s">
        <v>125</v>
      </c>
      <c r="D186" s="8" t="s">
        <v>31</v>
      </c>
      <c r="E186" s="11">
        <v>220669.17</v>
      </c>
    </row>
    <row r="187" spans="1:5" ht="19.5" customHeight="1">
      <c r="A187" s="11"/>
      <c r="B187" s="28">
        <f>E187+B59</f>
        <v>132456.72</v>
      </c>
      <c r="C187" s="2" t="s">
        <v>126</v>
      </c>
      <c r="D187" s="8" t="s">
        <v>32</v>
      </c>
      <c r="E187" s="11">
        <v>102486.72</v>
      </c>
    </row>
    <row r="188" spans="1:5" ht="19.5" customHeight="1">
      <c r="A188" s="11"/>
      <c r="B188" s="28">
        <f>E188+B60</f>
        <v>369600</v>
      </c>
      <c r="C188" s="2" t="s">
        <v>146</v>
      </c>
      <c r="D188" s="8" t="s">
        <v>82</v>
      </c>
      <c r="E188" s="11">
        <v>60000</v>
      </c>
    </row>
    <row r="189" spans="1:5" ht="19.5" customHeight="1">
      <c r="A189" s="11"/>
      <c r="B189" s="28">
        <f>B61+E189</f>
        <v>0</v>
      </c>
      <c r="C189" s="2" t="s">
        <v>19</v>
      </c>
      <c r="D189" s="8" t="s">
        <v>30</v>
      </c>
      <c r="E189" s="11">
        <v>0</v>
      </c>
    </row>
    <row r="190" spans="1:5" ht="19.5" customHeight="1">
      <c r="A190" s="11"/>
      <c r="B190" s="28">
        <f>E190+B62</f>
        <v>5010</v>
      </c>
      <c r="C190" s="2" t="s">
        <v>168</v>
      </c>
      <c r="D190" s="8" t="s">
        <v>173</v>
      </c>
      <c r="E190" s="11">
        <v>4510</v>
      </c>
    </row>
    <row r="191" spans="1:5" ht="19.5" customHeight="1">
      <c r="A191" s="11"/>
      <c r="B191" s="28">
        <f>B63+E191</f>
        <v>888500</v>
      </c>
      <c r="C191" s="2" t="s">
        <v>167</v>
      </c>
      <c r="D191" s="8" t="s">
        <v>27</v>
      </c>
      <c r="E191" s="11">
        <v>464000</v>
      </c>
    </row>
    <row r="192" spans="1:5" ht="19.5" customHeight="1">
      <c r="A192" s="11"/>
      <c r="B192" s="28">
        <f>E192</f>
        <v>32508</v>
      </c>
      <c r="C192" s="2" t="s">
        <v>80</v>
      </c>
      <c r="D192" s="8" t="s">
        <v>81</v>
      </c>
      <c r="E192" s="11">
        <v>32508</v>
      </c>
    </row>
    <row r="193" spans="1:5" ht="19.5" customHeight="1">
      <c r="A193" s="19"/>
      <c r="B193" s="18">
        <f>SUM(B180:B192)</f>
        <v>2781234.54</v>
      </c>
      <c r="D193" s="8"/>
      <c r="E193" s="17">
        <f>SUM(E180:E192)</f>
        <v>1924543.89</v>
      </c>
    </row>
    <row r="194" spans="1:5" ht="19.5" customHeight="1">
      <c r="A194" s="11"/>
      <c r="B194" s="15">
        <f>B179+B193</f>
        <v>4038904.7</v>
      </c>
      <c r="C194" s="20" t="s">
        <v>74</v>
      </c>
      <c r="D194" s="8"/>
      <c r="E194" s="17">
        <f>E179+E193</f>
        <v>2652819.4299999997</v>
      </c>
    </row>
    <row r="195" spans="1:5" ht="19.5" customHeight="1">
      <c r="A195" s="11"/>
      <c r="B195" s="26">
        <f>B150-B194</f>
        <v>426264.9299999997</v>
      </c>
      <c r="D195" s="8"/>
      <c r="E195" s="12">
        <f>E150-E194</f>
        <v>905939.4300000002</v>
      </c>
    </row>
    <row r="196" spans="1:5" ht="19.5" customHeight="1" thickBot="1">
      <c r="A196" s="11"/>
      <c r="B196" s="30">
        <f>B130+B195</f>
        <v>19852011.570000004</v>
      </c>
      <c r="C196" s="31" t="s">
        <v>78</v>
      </c>
      <c r="D196" s="8"/>
      <c r="E196" s="32">
        <f>E130+E195</f>
        <v>19852011.570000004</v>
      </c>
    </row>
    <row r="197" spans="1:5" ht="19.5" customHeight="1" thickTop="1">
      <c r="A197" s="2" t="s">
        <v>33</v>
      </c>
      <c r="B197" s="33"/>
      <c r="C197" s="34"/>
      <c r="D197" s="34"/>
      <c r="E197" s="34"/>
    </row>
    <row r="198" spans="1:5" ht="19.5" customHeight="1">
      <c r="A198" s="35" t="s">
        <v>34</v>
      </c>
      <c r="B198" s="33"/>
      <c r="C198" s="34"/>
      <c r="D198" s="34"/>
      <c r="E198" s="36"/>
    </row>
    <row r="199" spans="1:5" ht="19.5" customHeight="1">
      <c r="A199" s="54" t="s">
        <v>38</v>
      </c>
      <c r="B199" s="54"/>
      <c r="C199" s="54"/>
      <c r="D199" s="54"/>
      <c r="E199" s="54"/>
    </row>
    <row r="200" spans="1:5" ht="19.5" customHeight="1">
      <c r="A200" s="54" t="s">
        <v>265</v>
      </c>
      <c r="B200" s="54"/>
      <c r="C200" s="54"/>
      <c r="D200" s="54"/>
      <c r="E200" s="54"/>
    </row>
    <row r="201" spans="1:5" ht="19.5" customHeight="1">
      <c r="A201" s="2"/>
      <c r="B201" s="33"/>
      <c r="C201" s="34"/>
      <c r="D201" s="34"/>
      <c r="E201" s="2"/>
    </row>
    <row r="202" spans="1:5" ht="19.5" customHeight="1">
      <c r="A202" s="54" t="s">
        <v>36</v>
      </c>
      <c r="B202" s="54"/>
      <c r="C202" s="54"/>
      <c r="D202" s="54"/>
      <c r="E202" s="54"/>
    </row>
    <row r="203" spans="1:5" ht="19.5" customHeight="1">
      <c r="A203" s="54" t="s">
        <v>37</v>
      </c>
      <c r="B203" s="54"/>
      <c r="C203" s="54"/>
      <c r="D203" s="54"/>
      <c r="E203" s="54"/>
    </row>
    <row r="204" spans="1:5" ht="19.5" customHeight="1">
      <c r="A204" s="54" t="s">
        <v>197</v>
      </c>
      <c r="B204" s="54"/>
      <c r="C204" s="54"/>
      <c r="D204" s="54"/>
      <c r="E204" s="54"/>
    </row>
    <row r="205" spans="1:5" ht="19.5" customHeight="1">
      <c r="A205" s="20"/>
      <c r="B205" s="20"/>
      <c r="C205" s="20"/>
      <c r="D205" s="20"/>
      <c r="E205" s="20"/>
    </row>
    <row r="206" spans="1:5" ht="19.5" customHeight="1">
      <c r="A206" s="52" t="s">
        <v>198</v>
      </c>
      <c r="B206" s="52"/>
      <c r="C206" s="52"/>
      <c r="D206" s="52"/>
      <c r="E206" s="52"/>
    </row>
    <row r="207" spans="1:5" ht="19.5" customHeight="1">
      <c r="A207" s="52" t="s">
        <v>39</v>
      </c>
      <c r="B207" s="52"/>
      <c r="C207" s="52"/>
      <c r="D207" s="52"/>
      <c r="E207" s="52"/>
    </row>
    <row r="208" spans="1:5" ht="19.5" customHeight="1">
      <c r="A208" s="37" t="s">
        <v>149</v>
      </c>
      <c r="E208" s="37">
        <v>16500</v>
      </c>
    </row>
    <row r="209" spans="1:5" ht="19.5" customHeight="1">
      <c r="A209" s="37" t="s">
        <v>150</v>
      </c>
      <c r="E209" s="37">
        <v>87054</v>
      </c>
    </row>
    <row r="210" spans="1:5" ht="19.5" customHeight="1">
      <c r="A210" s="37" t="s">
        <v>42</v>
      </c>
      <c r="E210" s="37">
        <v>0.95</v>
      </c>
    </row>
    <row r="211" spans="1:5" ht="19.5" customHeight="1">
      <c r="A211" s="37" t="s">
        <v>43</v>
      </c>
      <c r="E211" s="37">
        <v>1.14</v>
      </c>
    </row>
    <row r="212" spans="1:5" ht="19.5" customHeight="1">
      <c r="A212" s="37" t="s">
        <v>40</v>
      </c>
      <c r="E212" s="37">
        <v>3447.29</v>
      </c>
    </row>
    <row r="213" spans="1:5" ht="19.5" customHeight="1">
      <c r="A213" s="37" t="s">
        <v>41</v>
      </c>
      <c r="E213" s="37">
        <v>20320</v>
      </c>
    </row>
    <row r="214" spans="1:5" ht="19.5" customHeight="1">
      <c r="A214" s="52" t="s">
        <v>44</v>
      </c>
      <c r="B214" s="52"/>
      <c r="E214" s="38">
        <f>SUM(E208:E213)</f>
        <v>127323.37999999999</v>
      </c>
    </row>
    <row r="215" spans="1:5" ht="19.5" customHeight="1">
      <c r="A215" s="3"/>
      <c r="B215" s="3"/>
      <c r="E215" s="38"/>
    </row>
    <row r="216" spans="1:5" ht="19.5" customHeight="1">
      <c r="A216" s="3"/>
      <c r="B216" s="3"/>
      <c r="E216" s="38"/>
    </row>
    <row r="217" spans="1:5" ht="19.5" customHeight="1">
      <c r="A217" s="3"/>
      <c r="B217" s="3"/>
      <c r="E217" s="38"/>
    </row>
    <row r="218" spans="1:5" ht="19.5" customHeight="1">
      <c r="A218" s="3"/>
      <c r="B218" s="3"/>
      <c r="E218" s="38"/>
    </row>
    <row r="219" spans="1:5" ht="19.5" customHeight="1">
      <c r="A219" s="52" t="s">
        <v>199</v>
      </c>
      <c r="B219" s="52"/>
      <c r="C219" s="52"/>
      <c r="D219" s="52"/>
      <c r="E219" s="52"/>
    </row>
    <row r="220" spans="1:5" ht="19.5" customHeight="1">
      <c r="A220" s="52" t="s">
        <v>39</v>
      </c>
      <c r="B220" s="52"/>
      <c r="C220" s="52"/>
      <c r="D220" s="52"/>
      <c r="E220" s="52"/>
    </row>
    <row r="221" spans="1:5" ht="19.5" customHeight="1">
      <c r="A221" s="51" t="s">
        <v>102</v>
      </c>
      <c r="B221" s="51"/>
      <c r="C221" s="3"/>
      <c r="D221" s="3"/>
      <c r="E221" s="31">
        <v>21.85</v>
      </c>
    </row>
    <row r="222" spans="1:5" ht="19.5" customHeight="1">
      <c r="A222" s="39" t="s">
        <v>208</v>
      </c>
      <c r="B222" s="39"/>
      <c r="C222" s="3"/>
      <c r="D222" s="3"/>
      <c r="E222" s="31">
        <v>233.32</v>
      </c>
    </row>
    <row r="223" spans="1:5" ht="19.5" customHeight="1">
      <c r="A223" s="39" t="s">
        <v>41</v>
      </c>
      <c r="B223" s="39"/>
      <c r="C223" s="3"/>
      <c r="D223" s="3"/>
      <c r="E223" s="31">
        <v>4850</v>
      </c>
    </row>
    <row r="224" spans="1:5" ht="19.5" customHeight="1">
      <c r="A224" s="51" t="s">
        <v>103</v>
      </c>
      <c r="B224" s="51"/>
      <c r="C224" s="3"/>
      <c r="D224" s="3"/>
      <c r="E224" s="31">
        <v>87054</v>
      </c>
    </row>
    <row r="225" spans="1:5" ht="19.5" customHeight="1">
      <c r="A225" s="39" t="s">
        <v>151</v>
      </c>
      <c r="B225" s="39"/>
      <c r="C225" s="3"/>
      <c r="D225" s="3"/>
      <c r="E225" s="31">
        <v>16500</v>
      </c>
    </row>
    <row r="226" spans="1:5" ht="19.5" customHeight="1">
      <c r="A226" s="39" t="s">
        <v>201</v>
      </c>
      <c r="B226" s="39"/>
      <c r="C226" s="3"/>
      <c r="D226" s="3"/>
      <c r="E226" s="31">
        <v>43610</v>
      </c>
    </row>
    <row r="227" spans="1:5" ht="19.5" customHeight="1">
      <c r="A227" s="39" t="s">
        <v>200</v>
      </c>
      <c r="B227" s="39"/>
      <c r="C227" s="3"/>
      <c r="D227" s="3"/>
      <c r="E227" s="31">
        <v>68400</v>
      </c>
    </row>
    <row r="228" spans="1:5" ht="19.5" customHeight="1">
      <c r="A228" s="52" t="s">
        <v>44</v>
      </c>
      <c r="B228" s="52"/>
      <c r="E228" s="40">
        <f>SUM(E221:E227)</f>
        <v>220669.16999999998</v>
      </c>
    </row>
    <row r="233" spans="1:5" ht="19.5" customHeight="1">
      <c r="A233" s="53" t="s">
        <v>204</v>
      </c>
      <c r="B233" s="53"/>
      <c r="C233" s="53"/>
      <c r="D233" s="53"/>
      <c r="E233" s="38"/>
    </row>
    <row r="234" spans="1:5" ht="19.5" customHeight="1">
      <c r="A234" s="53" t="s">
        <v>45</v>
      </c>
      <c r="B234" s="53"/>
      <c r="C234" s="53"/>
      <c r="D234" s="53"/>
      <c r="E234" s="38"/>
    </row>
    <row r="235" spans="1:5" ht="19.5" customHeight="1">
      <c r="A235" s="2"/>
      <c r="B235" s="33"/>
      <c r="C235" s="34"/>
      <c r="D235" s="42"/>
      <c r="E235" s="42"/>
    </row>
    <row r="236" spans="1:5" ht="19.5" customHeight="1">
      <c r="A236" s="2" t="s">
        <v>203</v>
      </c>
      <c r="B236" s="33"/>
      <c r="C236" s="34"/>
      <c r="D236" s="42"/>
      <c r="E236" s="42">
        <f>75592.44+20616.12</f>
        <v>96208.56</v>
      </c>
    </row>
    <row r="237" spans="1:5" ht="19.5" customHeight="1">
      <c r="A237" s="2" t="s">
        <v>202</v>
      </c>
      <c r="B237" s="33"/>
      <c r="C237" s="34"/>
      <c r="D237" s="42"/>
      <c r="E237" s="42">
        <f>4932.84+1345.32</f>
        <v>6278.16</v>
      </c>
    </row>
    <row r="238" spans="1:5" ht="19.5" customHeight="1">
      <c r="A238" s="20" t="s">
        <v>44</v>
      </c>
      <c r="B238" s="33"/>
      <c r="C238" s="34"/>
      <c r="D238" s="43"/>
      <c r="E238" s="43">
        <f>SUM(E235:E237)</f>
        <v>102486.72</v>
      </c>
    </row>
    <row r="239" spans="1:5" ht="19.5" customHeight="1">
      <c r="A239" s="31"/>
      <c r="B239" s="31"/>
      <c r="E239" s="40"/>
    </row>
    <row r="240" spans="1:5" ht="19.5" customHeight="1">
      <c r="A240" s="31"/>
      <c r="B240" s="31"/>
      <c r="E240" s="40"/>
    </row>
    <row r="241" spans="1:5" ht="19.5" customHeight="1">
      <c r="A241" s="31"/>
      <c r="B241" s="31"/>
      <c r="E241" s="40"/>
    </row>
    <row r="242" spans="1:5" ht="19.5" customHeight="1">
      <c r="A242" s="31"/>
      <c r="B242" s="31"/>
      <c r="E242" s="40"/>
    </row>
    <row r="243" spans="1:5" ht="19.5" customHeight="1">
      <c r="A243" s="31"/>
      <c r="B243" s="31"/>
      <c r="E243" s="40"/>
    </row>
    <row r="244" spans="1:5" ht="19.5" customHeight="1">
      <c r="A244" s="31"/>
      <c r="B244" s="31"/>
      <c r="E244" s="40"/>
    </row>
    <row r="245" spans="1:5" ht="19.5" customHeight="1">
      <c r="A245" s="31"/>
      <c r="B245" s="31"/>
      <c r="E245" s="40"/>
    </row>
    <row r="246" spans="1:5" ht="19.5" customHeight="1">
      <c r="A246" s="31"/>
      <c r="B246" s="31"/>
      <c r="E246" s="40"/>
    </row>
    <row r="247" spans="1:5" ht="19.5" customHeight="1">
      <c r="A247" s="1" t="s">
        <v>75</v>
      </c>
      <c r="B247" s="1"/>
      <c r="C247" s="56" t="s">
        <v>174</v>
      </c>
      <c r="D247" s="56"/>
      <c r="E247" s="56"/>
    </row>
    <row r="248" spans="1:5" ht="19.5" customHeight="1">
      <c r="A248" s="52" t="s">
        <v>47</v>
      </c>
      <c r="B248" s="52"/>
      <c r="C248" s="52"/>
      <c r="D248" s="52"/>
      <c r="E248" s="52"/>
    </row>
    <row r="249" spans="1:5" ht="19.5" customHeight="1">
      <c r="A249" s="52" t="s">
        <v>209</v>
      </c>
      <c r="B249" s="52"/>
      <c r="C249" s="52"/>
      <c r="D249" s="52"/>
      <c r="E249" s="52"/>
    </row>
    <row r="250" spans="1:5" ht="19.5" customHeight="1">
      <c r="A250" s="57" t="s">
        <v>48</v>
      </c>
      <c r="B250" s="58"/>
      <c r="C250" s="59" t="s">
        <v>51</v>
      </c>
      <c r="D250" s="4"/>
      <c r="E250" s="5" t="s">
        <v>54</v>
      </c>
    </row>
    <row r="251" spans="1:5" ht="19.5" customHeight="1">
      <c r="A251" s="6" t="s">
        <v>49</v>
      </c>
      <c r="B251" s="7" t="s">
        <v>50</v>
      </c>
      <c r="C251" s="60"/>
      <c r="D251" s="8" t="s">
        <v>52</v>
      </c>
      <c r="E251" s="6" t="s">
        <v>50</v>
      </c>
    </row>
    <row r="252" spans="1:5" ht="19.5" customHeight="1">
      <c r="A252" s="9" t="s">
        <v>55</v>
      </c>
      <c r="B252" s="10" t="s">
        <v>55</v>
      </c>
      <c r="C252" s="61"/>
      <c r="D252" s="8" t="s">
        <v>53</v>
      </c>
      <c r="E252" s="9" t="s">
        <v>55</v>
      </c>
    </row>
    <row r="253" spans="1:5" ht="19.5" customHeight="1">
      <c r="A253" s="11"/>
      <c r="B253" s="12">
        <f>5499898.73+6440133.12+133816.13+7351170.36+728.3</f>
        <v>19425746.640000004</v>
      </c>
      <c r="C253" s="13" t="s">
        <v>56</v>
      </c>
      <c r="D253" s="8"/>
      <c r="E253" s="11">
        <f>E196</f>
        <v>19852011.570000004</v>
      </c>
    </row>
    <row r="254" spans="1:5" ht="19.5" customHeight="1">
      <c r="A254" s="11"/>
      <c r="B254" s="14"/>
      <c r="C254" s="13" t="s">
        <v>327</v>
      </c>
      <c r="D254" s="8"/>
      <c r="E254" s="11"/>
    </row>
    <row r="255" spans="1:5" ht="19.5" customHeight="1">
      <c r="A255" s="11">
        <f>37022+112089+400</f>
        <v>149511</v>
      </c>
      <c r="B255" s="15">
        <f>E255+B132</f>
        <v>1263.1599999999999</v>
      </c>
      <c r="C255" s="2" t="s">
        <v>57</v>
      </c>
      <c r="D255" s="8" t="s">
        <v>62</v>
      </c>
      <c r="E255" s="11">
        <v>723.32</v>
      </c>
    </row>
    <row r="256" spans="1:5" ht="19.5" customHeight="1">
      <c r="A256" s="11">
        <f>15640+27026+1200+11840</f>
        <v>55706</v>
      </c>
      <c r="B256" s="15">
        <f>E256+B133</f>
        <v>106640.19</v>
      </c>
      <c r="C256" s="2" t="s">
        <v>58</v>
      </c>
      <c r="D256" s="8" t="s">
        <v>63</v>
      </c>
      <c r="E256" s="11">
        <f>32300.19+64913+368+2000+200+500</f>
        <v>100281.19</v>
      </c>
    </row>
    <row r="257" spans="1:5" ht="19.5" customHeight="1">
      <c r="A257" s="11">
        <v>105890</v>
      </c>
      <c r="B257" s="15">
        <f>E257+B134</f>
        <v>18377.94</v>
      </c>
      <c r="C257" s="2" t="s">
        <v>59</v>
      </c>
      <c r="D257" s="8" t="s">
        <v>64</v>
      </c>
      <c r="E257" s="16">
        <v>15849.64</v>
      </c>
    </row>
    <row r="258" spans="1:5" ht="19.5" customHeight="1">
      <c r="A258" s="11">
        <v>0</v>
      </c>
      <c r="B258" s="15">
        <f>E258</f>
        <v>400</v>
      </c>
      <c r="C258" s="2" t="s">
        <v>216</v>
      </c>
      <c r="D258" s="8" t="s">
        <v>217</v>
      </c>
      <c r="E258" s="16">
        <v>400</v>
      </c>
    </row>
    <row r="259" spans="1:5" ht="19.5" customHeight="1">
      <c r="A259" s="11">
        <f>68400+9300</f>
        <v>77700</v>
      </c>
      <c r="B259" s="15">
        <f>E259+B135</f>
        <v>45500</v>
      </c>
      <c r="C259" s="2" t="s">
        <v>60</v>
      </c>
      <c r="D259" s="8" t="s">
        <v>65</v>
      </c>
      <c r="E259" s="16">
        <f>12000</f>
        <v>12000</v>
      </c>
    </row>
    <row r="260" spans="1:5" ht="19.5" customHeight="1">
      <c r="A260" s="11">
        <f>925618+2394007+420846+1841384+3926965+18749+41908+64586</f>
        <v>9634063</v>
      </c>
      <c r="B260" s="15">
        <f>E260+B136</f>
        <v>2196512.5</v>
      </c>
      <c r="C260" s="2" t="s">
        <v>61</v>
      </c>
      <c r="D260" s="8" t="s">
        <v>66</v>
      </c>
      <c r="E260" s="16">
        <f>162484.72+780577.24+145019.17+375920.65</f>
        <v>1464001.7799999998</v>
      </c>
    </row>
    <row r="261" spans="1:5" ht="19.5" customHeight="1">
      <c r="A261" s="11">
        <v>7020692</v>
      </c>
      <c r="B261" s="15">
        <f>E261+B137</f>
        <v>0</v>
      </c>
      <c r="C261" s="2" t="s">
        <v>129</v>
      </c>
      <c r="D261" s="8" t="s">
        <v>135</v>
      </c>
      <c r="E261" s="16">
        <v>0</v>
      </c>
    </row>
    <row r="262" spans="1:5" ht="19.5" customHeight="1">
      <c r="A262" s="17">
        <f>SUM(A255:A261)</f>
        <v>17043562</v>
      </c>
      <c r="B262" s="18">
        <f>SUM(B255:B261)</f>
        <v>2368693.79</v>
      </c>
      <c r="D262" s="8"/>
      <c r="E262" s="17">
        <f>SUM(E255:E261)</f>
        <v>1593255.9299999997</v>
      </c>
    </row>
    <row r="263" spans="1:5" ht="19.5" customHeight="1">
      <c r="A263" s="11"/>
      <c r="B263" s="15">
        <f>B139</f>
        <v>112010</v>
      </c>
      <c r="C263" s="2" t="s">
        <v>16</v>
      </c>
      <c r="D263" s="8" t="s">
        <v>27</v>
      </c>
      <c r="E263" s="11">
        <v>0</v>
      </c>
    </row>
    <row r="264" spans="1:5" ht="19.5" customHeight="1">
      <c r="A264" s="11"/>
      <c r="B264" s="15">
        <f>B140</f>
        <v>1545000</v>
      </c>
      <c r="C264" s="2" t="s">
        <v>193</v>
      </c>
      <c r="D264" s="8" t="s">
        <v>147</v>
      </c>
      <c r="E264" s="11">
        <v>0</v>
      </c>
    </row>
    <row r="265" spans="1:5" ht="19.5" customHeight="1">
      <c r="A265" s="11"/>
      <c r="B265" s="15">
        <f>B141</f>
        <v>0</v>
      </c>
      <c r="C265" s="2" t="s">
        <v>194</v>
      </c>
      <c r="D265" s="8"/>
      <c r="E265" s="11"/>
    </row>
    <row r="266" spans="1:5" ht="19.5" customHeight="1">
      <c r="A266" s="11"/>
      <c r="B266" s="15">
        <f>B142</f>
        <v>540000</v>
      </c>
      <c r="C266" s="2" t="s">
        <v>154</v>
      </c>
      <c r="D266" s="8" t="s">
        <v>147</v>
      </c>
      <c r="E266" s="11">
        <v>0</v>
      </c>
    </row>
    <row r="267" spans="1:5" ht="19.5" customHeight="1">
      <c r="A267" s="11"/>
      <c r="B267" s="15"/>
      <c r="C267" s="2" t="s">
        <v>176</v>
      </c>
      <c r="D267" s="8"/>
      <c r="E267" s="11"/>
    </row>
    <row r="268" spans="1:5" ht="19.5" customHeight="1">
      <c r="A268" s="11"/>
      <c r="B268" s="15">
        <v>3317</v>
      </c>
      <c r="C268" s="2" t="s">
        <v>153</v>
      </c>
      <c r="D268" s="8" t="s">
        <v>30</v>
      </c>
      <c r="E268" s="11">
        <v>3317</v>
      </c>
    </row>
    <row r="269" spans="1:5" ht="19.5" customHeight="1">
      <c r="A269" s="11"/>
      <c r="B269" s="15">
        <f>E269+B144</f>
        <v>518033</v>
      </c>
      <c r="C269" s="2" t="s">
        <v>152</v>
      </c>
      <c r="D269" s="8" t="s">
        <v>30</v>
      </c>
      <c r="E269" s="11">
        <v>161500</v>
      </c>
    </row>
    <row r="270" spans="1:5" ht="19.5" customHeight="1">
      <c r="A270" s="11"/>
      <c r="B270" s="15">
        <f>E270+B145</f>
        <v>474008</v>
      </c>
      <c r="C270" s="2" t="s">
        <v>80</v>
      </c>
      <c r="D270" s="8" t="s">
        <v>81</v>
      </c>
      <c r="E270" s="11">
        <v>474008</v>
      </c>
    </row>
    <row r="271" spans="1:5" ht="19.5" customHeight="1">
      <c r="A271" s="11"/>
      <c r="B271" s="15">
        <f>E271+B146</f>
        <v>911500</v>
      </c>
      <c r="C271" s="2" t="s">
        <v>167</v>
      </c>
      <c r="D271" s="8" t="s">
        <v>27</v>
      </c>
      <c r="E271" s="11">
        <v>0</v>
      </c>
    </row>
    <row r="272" spans="1:5" ht="19.5" customHeight="1">
      <c r="A272" s="11"/>
      <c r="B272" s="15">
        <f>E272</f>
        <v>38523</v>
      </c>
      <c r="C272" s="44" t="s">
        <v>215</v>
      </c>
      <c r="D272" s="8"/>
      <c r="E272" s="11">
        <v>38523</v>
      </c>
    </row>
    <row r="273" spans="1:5" ht="19.5" customHeight="1">
      <c r="A273" s="11"/>
      <c r="B273" s="15">
        <f>E273+B147</f>
        <v>345949.98000000004</v>
      </c>
      <c r="C273" s="2" t="s">
        <v>124</v>
      </c>
      <c r="D273" s="8" t="s">
        <v>31</v>
      </c>
      <c r="E273" s="11">
        <v>126271.21</v>
      </c>
    </row>
    <row r="274" spans="1:5" ht="19.5" customHeight="1">
      <c r="A274" s="11"/>
      <c r="B274" s="15">
        <f>B190</f>
        <v>5010</v>
      </c>
      <c r="C274" s="2" t="s">
        <v>168</v>
      </c>
      <c r="D274" s="8" t="s">
        <v>82</v>
      </c>
      <c r="E274" s="11">
        <v>0</v>
      </c>
    </row>
    <row r="275" spans="1:5" ht="19.5" customHeight="1">
      <c r="A275" s="19"/>
      <c r="B275" s="18">
        <f>SUM(B263:B274)</f>
        <v>4493350.98</v>
      </c>
      <c r="D275" s="8"/>
      <c r="E275" s="17">
        <f>SUM(E263:E274)</f>
        <v>803619.21</v>
      </c>
    </row>
    <row r="276" spans="1:5" ht="19.5" customHeight="1">
      <c r="A276" s="11"/>
      <c r="B276" s="18">
        <f>B262+B275</f>
        <v>6862044.7700000005</v>
      </c>
      <c r="C276" s="20" t="s">
        <v>67</v>
      </c>
      <c r="D276" s="8"/>
      <c r="E276" s="17">
        <f>E262+E275</f>
        <v>2396875.1399999997</v>
      </c>
    </row>
    <row r="277" spans="1:5" ht="19.5" customHeight="1">
      <c r="A277" s="21"/>
      <c r="B277" s="22"/>
      <c r="C277" s="24"/>
      <c r="D277" s="23"/>
      <c r="E277" s="21"/>
    </row>
    <row r="278" spans="1:5" ht="19.5" customHeight="1">
      <c r="A278" s="21"/>
      <c r="B278" s="22"/>
      <c r="C278" s="24"/>
      <c r="D278" s="23"/>
      <c r="E278" s="21"/>
    </row>
    <row r="279" spans="1:5" ht="19.5" customHeight="1">
      <c r="A279" s="21"/>
      <c r="B279" s="22"/>
      <c r="C279" s="24"/>
      <c r="D279" s="23"/>
      <c r="E279" s="21"/>
    </row>
    <row r="280" spans="1:5" ht="19.5" customHeight="1">
      <c r="A280" s="21"/>
      <c r="B280" s="22"/>
      <c r="C280" s="24"/>
      <c r="D280" s="23"/>
      <c r="E280" s="21"/>
    </row>
    <row r="281" spans="1:5" ht="19.5" customHeight="1">
      <c r="A281" s="21"/>
      <c r="B281" s="22"/>
      <c r="C281" s="24"/>
      <c r="D281" s="23"/>
      <c r="E281" s="21"/>
    </row>
    <row r="282" spans="1:5" ht="19.5" customHeight="1">
      <c r="A282" s="21"/>
      <c r="B282" s="22"/>
      <c r="C282" s="24"/>
      <c r="D282" s="23"/>
      <c r="E282" s="21"/>
    </row>
    <row r="283" spans="1:5" ht="19.5" customHeight="1">
      <c r="A283" s="21"/>
      <c r="B283" s="22"/>
      <c r="C283" s="24"/>
      <c r="D283" s="23"/>
      <c r="E283" s="21"/>
    </row>
    <row r="284" spans="1:5" ht="19.5" customHeight="1">
      <c r="A284" s="21"/>
      <c r="B284" s="22"/>
      <c r="C284" s="24"/>
      <c r="D284" s="23"/>
      <c r="E284" s="21"/>
    </row>
    <row r="285" spans="1:5" ht="19.5" customHeight="1">
      <c r="A285" s="21"/>
      <c r="B285" s="22"/>
      <c r="C285" s="24"/>
      <c r="D285" s="23"/>
      <c r="E285" s="21"/>
    </row>
    <row r="286" spans="1:5" ht="19.5" customHeight="1">
      <c r="A286" s="21"/>
      <c r="B286" s="22"/>
      <c r="C286" s="24"/>
      <c r="D286" s="23"/>
      <c r="E286" s="21"/>
    </row>
    <row r="287" spans="1:5" ht="19.5" customHeight="1">
      <c r="A287" s="21"/>
      <c r="B287" s="22"/>
      <c r="C287" s="24"/>
      <c r="D287" s="23"/>
      <c r="E287" s="21"/>
    </row>
    <row r="288" spans="1:5" ht="19.5" customHeight="1">
      <c r="A288" s="21"/>
      <c r="B288" s="22"/>
      <c r="C288" s="24" t="s">
        <v>79</v>
      </c>
      <c r="D288" s="23"/>
      <c r="E288" s="21"/>
    </row>
    <row r="289" spans="1:5" ht="19.5" customHeight="1">
      <c r="A289" s="25"/>
      <c r="B289" s="26"/>
      <c r="C289" s="27" t="s">
        <v>73</v>
      </c>
      <c r="D289" s="4"/>
      <c r="E289" s="12"/>
    </row>
    <row r="290" spans="1:5" ht="19.5" customHeight="1">
      <c r="A290" s="11">
        <v>2170230</v>
      </c>
      <c r="B290" s="28">
        <f aca="true" t="shared" si="5" ref="B290:B301">E290+B167</f>
        <v>137269</v>
      </c>
      <c r="C290" s="2" t="s">
        <v>68</v>
      </c>
      <c r="D290" s="8" t="s">
        <v>76</v>
      </c>
      <c r="E290" s="16">
        <v>31920</v>
      </c>
    </row>
    <row r="291" spans="1:5" ht="19.5" customHeight="1">
      <c r="A291" s="11">
        <f>1693360-114000-18000+830400+392000+150000</f>
        <v>2933760</v>
      </c>
      <c r="B291" s="28">
        <f t="shared" si="5"/>
        <v>633900</v>
      </c>
      <c r="C291" s="2" t="s">
        <v>69</v>
      </c>
      <c r="D291" s="8" t="s">
        <v>139</v>
      </c>
      <c r="E291" s="11">
        <v>211600</v>
      </c>
    </row>
    <row r="292" spans="1:5" ht="19.5" customHeight="1">
      <c r="A292" s="11">
        <f>114000+18000</f>
        <v>132000</v>
      </c>
      <c r="B292" s="28">
        <f t="shared" si="5"/>
        <v>29640</v>
      </c>
      <c r="C292" s="2" t="s">
        <v>70</v>
      </c>
      <c r="D292" s="8" t="s">
        <v>140</v>
      </c>
      <c r="E292" s="11">
        <v>9880</v>
      </c>
    </row>
    <row r="293" spans="1:5" ht="19.5" customHeight="1">
      <c r="A293" s="11">
        <v>960000</v>
      </c>
      <c r="B293" s="28">
        <f t="shared" si="5"/>
        <v>153600</v>
      </c>
      <c r="C293" s="2" t="s">
        <v>71</v>
      </c>
      <c r="D293" s="8" t="s">
        <v>141</v>
      </c>
      <c r="E293" s="11">
        <v>51200</v>
      </c>
    </row>
    <row r="294" spans="1:5" ht="19.5" customHeight="1">
      <c r="A294" s="11">
        <f>2031400+308000+241300+21200+109300</f>
        <v>2711200</v>
      </c>
      <c r="B294" s="28">
        <f t="shared" si="5"/>
        <v>440953</v>
      </c>
      <c r="C294" s="2" t="s">
        <v>12</v>
      </c>
      <c r="D294" s="8" t="s">
        <v>23</v>
      </c>
      <c r="E294" s="11">
        <f>150110+6208</f>
        <v>156318</v>
      </c>
    </row>
    <row r="295" spans="1:5" ht="19.5" customHeight="1">
      <c r="A295" s="11">
        <f>810000+110000+201732+40000+250000</f>
        <v>1411732</v>
      </c>
      <c r="B295" s="28">
        <f t="shared" si="5"/>
        <v>110014.8</v>
      </c>
      <c r="C295" s="2" t="s">
        <v>13</v>
      </c>
      <c r="D295" s="8" t="s">
        <v>24</v>
      </c>
      <c r="E295" s="11">
        <f>17732.8+26300</f>
        <v>44032.8</v>
      </c>
    </row>
    <row r="296" spans="1:5" ht="19.5" customHeight="1">
      <c r="A296" s="11">
        <v>1854040</v>
      </c>
      <c r="B296" s="28">
        <f t="shared" si="5"/>
        <v>39589</v>
      </c>
      <c r="C296" s="2" t="s">
        <v>14</v>
      </c>
      <c r="D296" s="8" t="s">
        <v>25</v>
      </c>
      <c r="E296" s="11">
        <v>29759</v>
      </c>
    </row>
    <row r="297" spans="1:5" ht="19.5" customHeight="1">
      <c r="A297" s="11">
        <v>210000</v>
      </c>
      <c r="B297" s="28">
        <f t="shared" si="5"/>
        <v>36437.740000000005</v>
      </c>
      <c r="C297" s="2" t="s">
        <v>15</v>
      </c>
      <c r="D297" s="8" t="s">
        <v>26</v>
      </c>
      <c r="E297" s="11">
        <v>11023.58</v>
      </c>
    </row>
    <row r="298" spans="1:5" ht="19.5" customHeight="1">
      <c r="A298" s="11">
        <f>35000+130000+1461200</f>
        <v>1626200</v>
      </c>
      <c r="B298" s="28">
        <f t="shared" si="5"/>
        <v>0</v>
      </c>
      <c r="C298" s="2" t="s">
        <v>72</v>
      </c>
      <c r="D298" s="8" t="s">
        <v>130</v>
      </c>
      <c r="E298" s="16">
        <v>0</v>
      </c>
    </row>
    <row r="299" spans="1:5" ht="19.5" customHeight="1">
      <c r="A299" s="11">
        <f>80000+10600+48000</f>
        <v>138600</v>
      </c>
      <c r="B299" s="28">
        <f t="shared" si="5"/>
        <v>0</v>
      </c>
      <c r="C299" s="2" t="s">
        <v>131</v>
      </c>
      <c r="D299" s="8" t="s">
        <v>132</v>
      </c>
      <c r="E299" s="16">
        <v>0</v>
      </c>
    </row>
    <row r="300" spans="1:5" ht="19.5" customHeight="1">
      <c r="A300" s="11">
        <f>807800+586000</f>
        <v>1393800</v>
      </c>
      <c r="B300" s="28">
        <f t="shared" si="5"/>
        <v>0</v>
      </c>
      <c r="C300" s="2" t="s">
        <v>133</v>
      </c>
      <c r="D300" s="8" t="s">
        <v>134</v>
      </c>
      <c r="E300" s="16">
        <v>0</v>
      </c>
    </row>
    <row r="301" spans="1:5" ht="19.5" customHeight="1">
      <c r="A301" s="11">
        <f>1362000+140000</f>
        <v>1502000</v>
      </c>
      <c r="B301" s="28">
        <f t="shared" si="5"/>
        <v>333000</v>
      </c>
      <c r="C301" s="2" t="s">
        <v>136</v>
      </c>
      <c r="D301" s="8" t="s">
        <v>137</v>
      </c>
      <c r="E301" s="16">
        <v>111000</v>
      </c>
    </row>
    <row r="302" spans="1:5" ht="19.5" customHeight="1">
      <c r="A302" s="17">
        <f>SUM(A290:A301)</f>
        <v>17043562</v>
      </c>
      <c r="B302" s="29">
        <f>SUM(B290:B301)</f>
        <v>1914403.54</v>
      </c>
      <c r="D302" s="8"/>
      <c r="E302" s="17">
        <f>SUM(E290:E301)</f>
        <v>656733.38</v>
      </c>
    </row>
    <row r="303" spans="1:5" ht="19.5" customHeight="1">
      <c r="A303" s="11"/>
      <c r="B303" s="28">
        <f>E303+B180</f>
        <v>383690</v>
      </c>
      <c r="C303" s="2" t="s">
        <v>16</v>
      </c>
      <c r="D303" s="8"/>
      <c r="E303" s="11">
        <v>67320</v>
      </c>
    </row>
    <row r="304" spans="1:5" ht="19.5" customHeight="1">
      <c r="A304" s="11"/>
      <c r="B304" s="28">
        <f>E304+B181</f>
        <v>787000</v>
      </c>
      <c r="C304" s="2" t="s">
        <v>193</v>
      </c>
      <c r="D304" s="8" t="s">
        <v>147</v>
      </c>
      <c r="E304" s="11">
        <v>261500</v>
      </c>
    </row>
    <row r="305" spans="1:5" ht="19.5" customHeight="1">
      <c r="A305" s="11"/>
      <c r="B305" s="28">
        <f>E305+B182</f>
        <v>0</v>
      </c>
      <c r="C305" s="2" t="s">
        <v>194</v>
      </c>
      <c r="D305" s="8"/>
      <c r="E305" s="11"/>
    </row>
    <row r="306" spans="1:5" ht="19.5" customHeight="1">
      <c r="A306" s="11"/>
      <c r="B306" s="28">
        <f>E306+B183</f>
        <v>267500</v>
      </c>
      <c r="C306" s="2" t="s">
        <v>154</v>
      </c>
      <c r="D306" s="8" t="s">
        <v>147</v>
      </c>
      <c r="E306" s="11">
        <v>69000</v>
      </c>
    </row>
    <row r="307" spans="1:5" ht="19.5" customHeight="1">
      <c r="A307" s="11"/>
      <c r="B307" s="28"/>
      <c r="C307" s="2" t="s">
        <v>176</v>
      </c>
      <c r="D307" s="8"/>
      <c r="E307" s="11"/>
    </row>
    <row r="308" spans="1:5" ht="19.5" customHeight="1">
      <c r="A308" s="11"/>
      <c r="B308" s="28">
        <f>E308</f>
        <v>599077</v>
      </c>
      <c r="C308" s="2" t="s">
        <v>138</v>
      </c>
      <c r="D308" s="8" t="s">
        <v>82</v>
      </c>
      <c r="E308" s="11">
        <v>599077</v>
      </c>
    </row>
    <row r="309" spans="1:5" ht="19.5" customHeight="1">
      <c r="A309" s="11"/>
      <c r="B309" s="28">
        <f aca="true" t="shared" si="6" ref="B309:B315">E309+B186</f>
        <v>427059.06</v>
      </c>
      <c r="C309" s="2" t="s">
        <v>125</v>
      </c>
      <c r="D309" s="8" t="s">
        <v>31</v>
      </c>
      <c r="E309" s="11">
        <v>114269.24</v>
      </c>
    </row>
    <row r="310" spans="1:5" ht="19.5" customHeight="1">
      <c r="A310" s="11"/>
      <c r="B310" s="28">
        <f t="shared" si="6"/>
        <v>132456.72</v>
      </c>
      <c r="C310" s="2" t="s">
        <v>126</v>
      </c>
      <c r="D310" s="8" t="s">
        <v>32</v>
      </c>
      <c r="E310" s="11">
        <v>0</v>
      </c>
    </row>
    <row r="311" spans="1:5" ht="19.5" customHeight="1">
      <c r="A311" s="11"/>
      <c r="B311" s="28">
        <f t="shared" si="6"/>
        <v>483917</v>
      </c>
      <c r="C311" s="2" t="s">
        <v>146</v>
      </c>
      <c r="D311" s="8" t="s">
        <v>82</v>
      </c>
      <c r="E311" s="11">
        <f>111000+3317</f>
        <v>114317</v>
      </c>
    </row>
    <row r="312" spans="1:5" ht="19.5" customHeight="1">
      <c r="A312" s="11"/>
      <c r="B312" s="28">
        <f t="shared" si="6"/>
        <v>0</v>
      </c>
      <c r="C312" s="2" t="s">
        <v>19</v>
      </c>
      <c r="D312" s="8" t="s">
        <v>30</v>
      </c>
      <c r="E312" s="11">
        <v>0</v>
      </c>
    </row>
    <row r="313" spans="1:5" ht="19.5" customHeight="1">
      <c r="A313" s="11"/>
      <c r="B313" s="28">
        <f t="shared" si="6"/>
        <v>5010</v>
      </c>
      <c r="C313" s="2" t="s">
        <v>168</v>
      </c>
      <c r="D313" s="8" t="s">
        <v>173</v>
      </c>
      <c r="E313" s="11">
        <v>0</v>
      </c>
    </row>
    <row r="314" spans="1:5" ht="19.5" customHeight="1">
      <c r="A314" s="11"/>
      <c r="B314" s="28">
        <f t="shared" si="6"/>
        <v>888500</v>
      </c>
      <c r="C314" s="2" t="s">
        <v>167</v>
      </c>
      <c r="D314" s="8" t="s">
        <v>27</v>
      </c>
      <c r="E314" s="11">
        <v>0</v>
      </c>
    </row>
    <row r="315" spans="1:5" ht="19.5" customHeight="1">
      <c r="A315" s="11"/>
      <c r="B315" s="28">
        <f t="shared" si="6"/>
        <v>1191408</v>
      </c>
      <c r="C315" s="2" t="s">
        <v>80</v>
      </c>
      <c r="D315" s="8" t="s">
        <v>81</v>
      </c>
      <c r="E315" s="11">
        <v>1158900</v>
      </c>
    </row>
    <row r="316" spans="1:5" ht="19.5" customHeight="1">
      <c r="A316" s="19"/>
      <c r="B316" s="18">
        <f>SUM(B303:B315)</f>
        <v>5165617.78</v>
      </c>
      <c r="D316" s="8"/>
      <c r="E316" s="17">
        <f>SUM(E303:E315)</f>
        <v>2384383.24</v>
      </c>
    </row>
    <row r="317" spans="1:5" ht="19.5" customHeight="1">
      <c r="A317" s="11"/>
      <c r="B317" s="15">
        <f>B302+B316</f>
        <v>7080021.32</v>
      </c>
      <c r="C317" s="20" t="s">
        <v>74</v>
      </c>
      <c r="D317" s="8"/>
      <c r="E317" s="17">
        <f>E302+E316</f>
        <v>3041116.62</v>
      </c>
    </row>
    <row r="318" spans="1:5" ht="19.5" customHeight="1">
      <c r="A318" s="11"/>
      <c r="B318" s="26">
        <f>B276-B317</f>
        <v>-217976.5499999998</v>
      </c>
      <c r="D318" s="8"/>
      <c r="E318" s="12">
        <f>E276-E317</f>
        <v>-644241.4800000004</v>
      </c>
    </row>
    <row r="319" spans="1:5" ht="19.5" customHeight="1" thickBot="1">
      <c r="A319" s="11"/>
      <c r="B319" s="30">
        <f>B253+B318</f>
        <v>19207770.090000004</v>
      </c>
      <c r="C319" s="31" t="s">
        <v>78</v>
      </c>
      <c r="D319" s="8"/>
      <c r="E319" s="32">
        <f>E253+E318</f>
        <v>19207770.090000004</v>
      </c>
    </row>
    <row r="320" spans="1:5" ht="19.5" customHeight="1" thickTop="1">
      <c r="A320" s="2" t="s">
        <v>33</v>
      </c>
      <c r="B320" s="33"/>
      <c r="C320" s="34"/>
      <c r="D320" s="34"/>
      <c r="E320" s="34"/>
    </row>
    <row r="321" spans="1:5" ht="19.5" customHeight="1">
      <c r="A321" s="35" t="s">
        <v>34</v>
      </c>
      <c r="B321" s="33"/>
      <c r="C321" s="34"/>
      <c r="D321" s="34"/>
      <c r="E321" s="36"/>
    </row>
    <row r="322" spans="1:5" ht="19.5" customHeight="1">
      <c r="A322" s="54" t="s">
        <v>38</v>
      </c>
      <c r="B322" s="54"/>
      <c r="C322" s="54"/>
      <c r="D322" s="54"/>
      <c r="E322" s="54"/>
    </row>
    <row r="323" spans="1:5" ht="19.5" customHeight="1">
      <c r="A323" s="54" t="s">
        <v>266</v>
      </c>
      <c r="B323" s="54"/>
      <c r="C323" s="54"/>
      <c r="D323" s="54"/>
      <c r="E323" s="54"/>
    </row>
    <row r="324" spans="1:5" ht="19.5" customHeight="1">
      <c r="A324" s="54"/>
      <c r="B324" s="54"/>
      <c r="C324" s="54"/>
      <c r="D324" s="54"/>
      <c r="E324" s="54"/>
    </row>
    <row r="325" spans="1:5" ht="19.5" customHeight="1">
      <c r="A325" s="54" t="s">
        <v>36</v>
      </c>
      <c r="B325" s="54"/>
      <c r="C325" s="54"/>
      <c r="D325" s="54"/>
      <c r="E325" s="54"/>
    </row>
    <row r="326" spans="1:5" ht="19.5" customHeight="1">
      <c r="A326" s="54" t="s">
        <v>37</v>
      </c>
      <c r="B326" s="54"/>
      <c r="C326" s="54"/>
      <c r="D326" s="54"/>
      <c r="E326" s="54"/>
    </row>
    <row r="327" spans="1:5" ht="19.5" customHeight="1">
      <c r="A327" s="54" t="s">
        <v>210</v>
      </c>
      <c r="B327" s="54"/>
      <c r="C327" s="54"/>
      <c r="D327" s="54"/>
      <c r="E327" s="54"/>
    </row>
    <row r="328" spans="1:5" ht="19.5" customHeight="1">
      <c r="A328" s="20"/>
      <c r="B328" s="20"/>
      <c r="C328" s="20"/>
      <c r="D328" s="20"/>
      <c r="E328" s="20"/>
    </row>
    <row r="329" spans="1:5" ht="19.5" customHeight="1">
      <c r="A329" s="52" t="s">
        <v>211</v>
      </c>
      <c r="B329" s="52"/>
      <c r="C329" s="52"/>
      <c r="D329" s="52"/>
      <c r="E329" s="52"/>
    </row>
    <row r="330" spans="1:5" ht="19.5" customHeight="1">
      <c r="A330" s="52" t="s">
        <v>39</v>
      </c>
      <c r="B330" s="52"/>
      <c r="C330" s="52"/>
      <c r="D330" s="52"/>
      <c r="E330" s="52"/>
    </row>
    <row r="331" spans="1:5" ht="19.5" customHeight="1">
      <c r="A331" s="37" t="s">
        <v>149</v>
      </c>
      <c r="E331" s="37">
        <v>16500</v>
      </c>
    </row>
    <row r="332" spans="1:5" ht="19.5" customHeight="1">
      <c r="A332" s="37" t="s">
        <v>150</v>
      </c>
      <c r="E332" s="37">
        <v>89471</v>
      </c>
    </row>
    <row r="333" spans="1:5" ht="19.5" customHeight="1">
      <c r="A333" s="37" t="s">
        <v>42</v>
      </c>
      <c r="E333" s="37">
        <v>34.4</v>
      </c>
    </row>
    <row r="334" spans="1:5" ht="19.5" customHeight="1">
      <c r="A334" s="37" t="s">
        <v>43</v>
      </c>
      <c r="E334" s="37">
        <v>41.28</v>
      </c>
    </row>
    <row r="335" spans="1:5" ht="19.5" customHeight="1">
      <c r="A335" s="37" t="s">
        <v>40</v>
      </c>
      <c r="E335" s="37">
        <v>1074.53</v>
      </c>
    </row>
    <row r="336" spans="1:5" ht="19.5" customHeight="1">
      <c r="A336" s="37" t="s">
        <v>41</v>
      </c>
      <c r="E336" s="37">
        <v>19150</v>
      </c>
    </row>
    <row r="337" spans="1:5" ht="19.5" customHeight="1">
      <c r="A337" s="52" t="s">
        <v>44</v>
      </c>
      <c r="B337" s="52"/>
      <c r="E337" s="38">
        <f>SUM(E331:E336)</f>
        <v>126271.20999999999</v>
      </c>
    </row>
    <row r="338" spans="1:5" ht="19.5" customHeight="1">
      <c r="A338" s="31"/>
      <c r="B338" s="31"/>
      <c r="E338" s="38"/>
    </row>
    <row r="339" spans="1:5" ht="19.5" customHeight="1">
      <c r="A339" s="31"/>
      <c r="B339" s="31"/>
      <c r="E339" s="38"/>
    </row>
    <row r="340" spans="1:5" ht="19.5" customHeight="1">
      <c r="A340" s="52" t="s">
        <v>212</v>
      </c>
      <c r="B340" s="52"/>
      <c r="C340" s="52"/>
      <c r="D340" s="52"/>
      <c r="E340" s="52"/>
    </row>
    <row r="341" spans="1:5" ht="19.5" customHeight="1">
      <c r="A341" s="52" t="s">
        <v>39</v>
      </c>
      <c r="B341" s="52"/>
      <c r="C341" s="52"/>
      <c r="D341" s="52"/>
      <c r="E341" s="52"/>
    </row>
    <row r="342" spans="1:5" ht="19.5" customHeight="1">
      <c r="A342" s="51" t="s">
        <v>102</v>
      </c>
      <c r="B342" s="51"/>
      <c r="C342" s="3"/>
      <c r="D342" s="3"/>
      <c r="E342" s="31">
        <v>0.95</v>
      </c>
    </row>
    <row r="343" spans="1:5" ht="19.5" customHeight="1">
      <c r="A343" s="39" t="s">
        <v>208</v>
      </c>
      <c r="B343" s="39"/>
      <c r="C343" s="3"/>
      <c r="D343" s="3"/>
      <c r="E343" s="31">
        <v>3447.29</v>
      </c>
    </row>
    <row r="344" spans="1:5" ht="19.5" customHeight="1">
      <c r="A344" s="39" t="s">
        <v>41</v>
      </c>
      <c r="B344" s="39"/>
      <c r="C344" s="3"/>
      <c r="D344" s="3"/>
      <c r="E344" s="31">
        <v>4850</v>
      </c>
    </row>
    <row r="345" spans="1:5" ht="19.5" customHeight="1">
      <c r="A345" s="51" t="s">
        <v>103</v>
      </c>
      <c r="B345" s="51"/>
      <c r="C345" s="3"/>
      <c r="D345" s="3"/>
      <c r="E345" s="31">
        <v>89471</v>
      </c>
    </row>
    <row r="346" spans="1:5" ht="19.5" customHeight="1">
      <c r="A346" s="39" t="s">
        <v>151</v>
      </c>
      <c r="B346" s="39"/>
      <c r="C346" s="3"/>
      <c r="D346" s="3"/>
      <c r="E346" s="31">
        <v>16500</v>
      </c>
    </row>
    <row r="347" spans="1:5" ht="19.5" customHeight="1">
      <c r="A347" s="52" t="s">
        <v>44</v>
      </c>
      <c r="B347" s="52"/>
      <c r="E347" s="40">
        <f>SUM(E342:E346)</f>
        <v>114269.24</v>
      </c>
    </row>
    <row r="351" spans="1:5" ht="19.5" customHeight="1">
      <c r="A351" s="53" t="s">
        <v>213</v>
      </c>
      <c r="B351" s="53"/>
      <c r="C351" s="53"/>
      <c r="D351" s="53"/>
      <c r="E351" s="38"/>
    </row>
    <row r="352" spans="1:5" ht="19.5" customHeight="1">
      <c r="A352" s="53" t="s">
        <v>45</v>
      </c>
      <c r="B352" s="53"/>
      <c r="C352" s="53"/>
      <c r="D352" s="53"/>
      <c r="E352" s="38"/>
    </row>
    <row r="353" spans="1:5" ht="19.5" customHeight="1">
      <c r="A353" s="2"/>
      <c r="B353" s="33"/>
      <c r="C353" s="34"/>
      <c r="D353" s="42"/>
      <c r="E353" s="42"/>
    </row>
    <row r="354" spans="1:5" ht="19.5" customHeight="1">
      <c r="A354" s="2" t="s">
        <v>203</v>
      </c>
      <c r="B354" s="33"/>
      <c r="C354" s="34"/>
      <c r="D354" s="42"/>
      <c r="E354" s="42" t="s">
        <v>82</v>
      </c>
    </row>
    <row r="355" spans="1:5" ht="19.5" customHeight="1">
      <c r="A355" s="2" t="s">
        <v>202</v>
      </c>
      <c r="B355" s="33"/>
      <c r="C355" s="34"/>
      <c r="D355" s="42"/>
      <c r="E355" s="42" t="s">
        <v>82</v>
      </c>
    </row>
    <row r="356" spans="1:5" ht="19.5" customHeight="1">
      <c r="A356" s="20" t="s">
        <v>44</v>
      </c>
      <c r="B356" s="33"/>
      <c r="C356" s="34"/>
      <c r="D356" s="43"/>
      <c r="E356" s="43">
        <f>SUM(E353:E355)</f>
        <v>0</v>
      </c>
    </row>
    <row r="357" spans="1:5" ht="19.5" customHeight="1">
      <c r="A357" s="31"/>
      <c r="B357" s="31"/>
      <c r="E357" s="40"/>
    </row>
    <row r="358" spans="1:5" ht="19.5" customHeight="1">
      <c r="A358" s="31"/>
      <c r="B358" s="31"/>
      <c r="E358" s="40"/>
    </row>
    <row r="359" spans="1:5" ht="19.5" customHeight="1">
      <c r="A359" s="31"/>
      <c r="B359" s="31"/>
      <c r="E359" s="40"/>
    </row>
    <row r="360" spans="1:5" ht="19.5" customHeight="1">
      <c r="A360" s="31"/>
      <c r="B360" s="31"/>
      <c r="E360" s="40"/>
    </row>
    <row r="361" spans="1:5" ht="19.5" customHeight="1">
      <c r="A361" s="31"/>
      <c r="B361" s="31"/>
      <c r="E361" s="40"/>
    </row>
    <row r="362" spans="1:5" ht="19.5" customHeight="1">
      <c r="A362" s="31"/>
      <c r="B362" s="31"/>
      <c r="E362" s="40"/>
    </row>
    <row r="363" spans="1:5" ht="19.5" customHeight="1">
      <c r="A363" s="31"/>
      <c r="B363" s="31"/>
      <c r="E363" s="40"/>
    </row>
    <row r="364" spans="1:5" ht="19.5" customHeight="1">
      <c r="A364" s="31"/>
      <c r="B364" s="31"/>
      <c r="E364" s="40"/>
    </row>
    <row r="365" spans="1:5" ht="19.5" customHeight="1">
      <c r="A365" s="31"/>
      <c r="B365" s="31"/>
      <c r="E365" s="40"/>
    </row>
    <row r="366" spans="1:5" ht="19.5" customHeight="1">
      <c r="A366" s="31"/>
      <c r="B366" s="31"/>
      <c r="E366" s="40"/>
    </row>
    <row r="367" spans="1:5" ht="19.5" customHeight="1">
      <c r="A367" s="31"/>
      <c r="B367" s="31"/>
      <c r="E367" s="40"/>
    </row>
    <row r="368" spans="1:5" ht="19.5" customHeight="1">
      <c r="A368" s="31"/>
      <c r="B368" s="31"/>
      <c r="E368" s="40"/>
    </row>
    <row r="369" spans="1:5" ht="19.5" customHeight="1">
      <c r="A369" s="31"/>
      <c r="B369" s="31"/>
      <c r="E369" s="40"/>
    </row>
    <row r="370" spans="1:5" ht="18.75" customHeight="1">
      <c r="A370" s="1" t="s">
        <v>75</v>
      </c>
      <c r="B370" s="1"/>
      <c r="C370" s="56" t="s">
        <v>174</v>
      </c>
      <c r="D370" s="56"/>
      <c r="E370" s="56"/>
    </row>
    <row r="371" spans="1:5" ht="18.75" customHeight="1">
      <c r="A371" s="52" t="s">
        <v>47</v>
      </c>
      <c r="B371" s="52"/>
      <c r="C371" s="52"/>
      <c r="D371" s="52"/>
      <c r="E371" s="52"/>
    </row>
    <row r="372" spans="1:5" ht="18.75" customHeight="1">
      <c r="A372" s="52" t="s">
        <v>225</v>
      </c>
      <c r="B372" s="52"/>
      <c r="C372" s="52"/>
      <c r="D372" s="52"/>
      <c r="E372" s="52"/>
    </row>
    <row r="373" spans="1:5" ht="18.75" customHeight="1">
      <c r="A373" s="57" t="s">
        <v>48</v>
      </c>
      <c r="B373" s="58"/>
      <c r="C373" s="59" t="s">
        <v>51</v>
      </c>
      <c r="D373" s="4"/>
      <c r="E373" s="5" t="s">
        <v>54</v>
      </c>
    </row>
    <row r="374" spans="1:5" ht="18.75" customHeight="1">
      <c r="A374" s="6" t="s">
        <v>49</v>
      </c>
      <c r="B374" s="7" t="s">
        <v>50</v>
      </c>
      <c r="C374" s="60"/>
      <c r="D374" s="8" t="s">
        <v>52</v>
      </c>
      <c r="E374" s="6" t="s">
        <v>50</v>
      </c>
    </row>
    <row r="375" spans="1:5" ht="18.75" customHeight="1">
      <c r="A375" s="9" t="s">
        <v>55</v>
      </c>
      <c r="B375" s="10" t="s">
        <v>55</v>
      </c>
      <c r="C375" s="61"/>
      <c r="D375" s="8" t="s">
        <v>53</v>
      </c>
      <c r="E375" s="9" t="s">
        <v>55</v>
      </c>
    </row>
    <row r="376" spans="1:5" ht="18.75" customHeight="1">
      <c r="A376" s="11"/>
      <c r="B376" s="12">
        <f>5499898.73+6440133.12+133816.13+7351170.36+728.3</f>
        <v>19425746.640000004</v>
      </c>
      <c r="C376" s="13" t="s">
        <v>56</v>
      </c>
      <c r="D376" s="8"/>
      <c r="E376" s="11">
        <f>E319</f>
        <v>19207770.090000004</v>
      </c>
    </row>
    <row r="377" spans="1:5" ht="18.75" customHeight="1">
      <c r="A377" s="11"/>
      <c r="B377" s="14"/>
      <c r="C377" s="13" t="s">
        <v>327</v>
      </c>
      <c r="D377" s="8"/>
      <c r="E377" s="11"/>
    </row>
    <row r="378" spans="1:5" ht="18.75" customHeight="1">
      <c r="A378" s="11">
        <f>37022+112089+400</f>
        <v>149511</v>
      </c>
      <c r="B378" s="15">
        <f>E378+B255</f>
        <v>41658.020000000004</v>
      </c>
      <c r="C378" s="2" t="s">
        <v>57</v>
      </c>
      <c r="D378" s="8" t="s">
        <v>62</v>
      </c>
      <c r="E378" s="11">
        <f>17997+21997.86+400</f>
        <v>40394.86</v>
      </c>
    </row>
    <row r="379" spans="1:5" ht="18.75" customHeight="1">
      <c r="A379" s="11">
        <f>15640+27026+1200+11840</f>
        <v>55706</v>
      </c>
      <c r="B379" s="15">
        <v>37706.04</v>
      </c>
      <c r="C379" s="2" t="s">
        <v>58</v>
      </c>
      <c r="D379" s="8" t="s">
        <v>63</v>
      </c>
      <c r="E379" s="11">
        <f>95+15104.04+1700+9980+1400</f>
        <v>28279.04</v>
      </c>
    </row>
    <row r="380" spans="1:5" ht="18.75" customHeight="1">
      <c r="A380" s="11">
        <v>105890</v>
      </c>
      <c r="B380" s="15">
        <f>E380+B257</f>
        <v>19878.059999999998</v>
      </c>
      <c r="C380" s="2" t="s">
        <v>59</v>
      </c>
      <c r="D380" s="8" t="s">
        <v>64</v>
      </c>
      <c r="E380" s="16">
        <v>1500.12</v>
      </c>
    </row>
    <row r="381" spans="1:5" ht="18.75" customHeight="1">
      <c r="A381" s="11">
        <v>0</v>
      </c>
      <c r="B381" s="15">
        <f>E381+B258</f>
        <v>400</v>
      </c>
      <c r="C381" s="2" t="s">
        <v>216</v>
      </c>
      <c r="D381" s="8" t="s">
        <v>217</v>
      </c>
      <c r="E381" s="16">
        <v>0</v>
      </c>
    </row>
    <row r="382" spans="1:5" ht="18.75" customHeight="1">
      <c r="A382" s="11">
        <f>68400+9300</f>
        <v>77700</v>
      </c>
      <c r="B382" s="15">
        <f>E382+B259</f>
        <v>85400</v>
      </c>
      <c r="C382" s="2" t="s">
        <v>60</v>
      </c>
      <c r="D382" s="8" t="s">
        <v>65</v>
      </c>
      <c r="E382" s="16">
        <f>39900</f>
        <v>39900</v>
      </c>
    </row>
    <row r="383" spans="1:5" ht="18.75" customHeight="1">
      <c r="A383" s="11">
        <f>925618+2394007+420846+1841384+3926965+18749+41908+64586</f>
        <v>9634063</v>
      </c>
      <c r="B383" s="15">
        <v>2844835.03</v>
      </c>
      <c r="C383" s="2" t="s">
        <v>61</v>
      </c>
      <c r="D383" s="8" t="s">
        <v>66</v>
      </c>
      <c r="E383" s="16">
        <f>167785.3+6735.45+101335.19+229569.4+45684</f>
        <v>551109.34</v>
      </c>
    </row>
    <row r="384" spans="1:5" ht="18.75" customHeight="1">
      <c r="A384" s="11">
        <v>7020692</v>
      </c>
      <c r="B384" s="15">
        <f>E384+B261</f>
        <v>3491762</v>
      </c>
      <c r="C384" s="2" t="s">
        <v>129</v>
      </c>
      <c r="D384" s="8" t="s">
        <v>135</v>
      </c>
      <c r="E384" s="16">
        <f>3491762</f>
        <v>3491762</v>
      </c>
    </row>
    <row r="385" spans="1:5" ht="18.75" customHeight="1">
      <c r="A385" s="17">
        <f>SUM(A378:A384)</f>
        <v>17043562</v>
      </c>
      <c r="B385" s="18">
        <f>SUM(B378:B384)</f>
        <v>6521639.15</v>
      </c>
      <c r="D385" s="8"/>
      <c r="E385" s="17">
        <f>SUM(E378:E384)</f>
        <v>4152945.36</v>
      </c>
    </row>
    <row r="386" spans="1:5" ht="18.75" customHeight="1">
      <c r="A386" s="11"/>
      <c r="B386" s="15">
        <f>B263</f>
        <v>112010</v>
      </c>
      <c r="C386" s="2" t="s">
        <v>16</v>
      </c>
      <c r="D386" s="8" t="s">
        <v>27</v>
      </c>
      <c r="E386" s="11">
        <v>0</v>
      </c>
    </row>
    <row r="387" spans="1:5" ht="18.75" customHeight="1">
      <c r="A387" s="11"/>
      <c r="B387" s="15">
        <f>B264</f>
        <v>1545000</v>
      </c>
      <c r="C387" s="2" t="s">
        <v>193</v>
      </c>
      <c r="D387" s="8" t="s">
        <v>224</v>
      </c>
      <c r="E387" s="11">
        <v>0</v>
      </c>
    </row>
    <row r="388" spans="1:5" ht="18.75" customHeight="1">
      <c r="A388" s="11"/>
      <c r="B388" s="15">
        <f>B265</f>
        <v>0</v>
      </c>
      <c r="C388" s="2" t="s">
        <v>194</v>
      </c>
      <c r="D388" s="8"/>
      <c r="E388" s="11"/>
    </row>
    <row r="389" spans="1:5" ht="18.75" customHeight="1">
      <c r="A389" s="11"/>
      <c r="B389" s="15">
        <f>B266</f>
        <v>540000</v>
      </c>
      <c r="C389" s="2" t="s">
        <v>154</v>
      </c>
      <c r="D389" s="8" t="s">
        <v>224</v>
      </c>
      <c r="E389" s="11">
        <v>0</v>
      </c>
    </row>
    <row r="390" spans="1:5" ht="18.75" customHeight="1">
      <c r="A390" s="11"/>
      <c r="B390" s="15"/>
      <c r="C390" s="2" t="s">
        <v>176</v>
      </c>
      <c r="D390" s="8"/>
      <c r="E390" s="11"/>
    </row>
    <row r="391" spans="1:5" ht="18.75" customHeight="1">
      <c r="A391" s="11"/>
      <c r="B391" s="15">
        <f>E391</f>
        <v>62076</v>
      </c>
      <c r="C391" s="2" t="s">
        <v>230</v>
      </c>
      <c r="D391" s="8" t="s">
        <v>224</v>
      </c>
      <c r="E391" s="11">
        <v>62076</v>
      </c>
    </row>
    <row r="392" spans="1:5" ht="18.75" customHeight="1">
      <c r="A392" s="11"/>
      <c r="B392" s="15">
        <f>E392</f>
        <v>38523</v>
      </c>
      <c r="C392" s="2" t="s">
        <v>156</v>
      </c>
      <c r="D392" s="8" t="s">
        <v>231</v>
      </c>
      <c r="E392" s="11">
        <v>38523</v>
      </c>
    </row>
    <row r="393" spans="1:5" ht="18.75" customHeight="1">
      <c r="A393" s="11"/>
      <c r="B393" s="15">
        <v>3317</v>
      </c>
      <c r="C393" s="2" t="s">
        <v>153</v>
      </c>
      <c r="D393" s="8" t="s">
        <v>30</v>
      </c>
      <c r="E393" s="11">
        <v>0</v>
      </c>
    </row>
    <row r="394" spans="1:5" ht="18.75" customHeight="1">
      <c r="A394" s="11"/>
      <c r="B394" s="15">
        <f aca="true" t="shared" si="7" ref="B394:B399">B269+E394</f>
        <v>547033</v>
      </c>
      <c r="C394" s="2" t="s">
        <v>152</v>
      </c>
      <c r="D394" s="8" t="s">
        <v>30</v>
      </c>
      <c r="E394" s="11">
        <v>29000</v>
      </c>
    </row>
    <row r="395" spans="1:5" ht="18.75" customHeight="1">
      <c r="A395" s="11"/>
      <c r="B395" s="15">
        <f t="shared" si="7"/>
        <v>1631408</v>
      </c>
      <c r="C395" s="2" t="s">
        <v>80</v>
      </c>
      <c r="D395" s="8" t="s">
        <v>81</v>
      </c>
      <c r="E395" s="11">
        <v>1157400</v>
      </c>
    </row>
    <row r="396" spans="1:5" ht="18.75" customHeight="1">
      <c r="A396" s="11"/>
      <c r="B396" s="15">
        <f t="shared" si="7"/>
        <v>911500</v>
      </c>
      <c r="C396" s="2" t="s">
        <v>167</v>
      </c>
      <c r="D396" s="8" t="s">
        <v>27</v>
      </c>
      <c r="E396" s="11">
        <v>0</v>
      </c>
    </row>
    <row r="397" spans="1:5" ht="18.75" customHeight="1">
      <c r="A397" s="11"/>
      <c r="B397" s="15">
        <f t="shared" si="7"/>
        <v>38523</v>
      </c>
      <c r="C397" s="44" t="s">
        <v>215</v>
      </c>
      <c r="D397" s="8" t="s">
        <v>82</v>
      </c>
      <c r="E397" s="11">
        <v>0</v>
      </c>
    </row>
    <row r="398" spans="1:5" ht="18.75" customHeight="1">
      <c r="A398" s="11"/>
      <c r="B398" s="15">
        <f t="shared" si="7"/>
        <v>496290.05000000005</v>
      </c>
      <c r="C398" s="2" t="s">
        <v>124</v>
      </c>
      <c r="D398" s="8" t="s">
        <v>31</v>
      </c>
      <c r="E398" s="11">
        <f>1233.7+1480.44+28490+45+16500+89471+13119.93</f>
        <v>150340.07</v>
      </c>
    </row>
    <row r="399" spans="1:5" ht="18.75" customHeight="1">
      <c r="A399" s="11"/>
      <c r="B399" s="15">
        <f t="shared" si="7"/>
        <v>23070</v>
      </c>
      <c r="C399" s="2" t="s">
        <v>168</v>
      </c>
      <c r="D399" s="8" t="s">
        <v>82</v>
      </c>
      <c r="E399" s="11">
        <v>18060</v>
      </c>
    </row>
    <row r="400" spans="1:5" ht="18.75" customHeight="1">
      <c r="A400" s="19"/>
      <c r="B400" s="18">
        <f>SUM(B386:B399)</f>
        <v>5948750.05</v>
      </c>
      <c r="D400" s="8"/>
      <c r="E400" s="17">
        <f>SUM(E386:E399)</f>
        <v>1455399.07</v>
      </c>
    </row>
    <row r="401" spans="1:5" ht="18.75" customHeight="1">
      <c r="A401" s="11"/>
      <c r="B401" s="18">
        <f>B385+B400</f>
        <v>12470389.2</v>
      </c>
      <c r="C401" s="20" t="s">
        <v>67</v>
      </c>
      <c r="D401" s="8"/>
      <c r="E401" s="17">
        <f>E385+E400</f>
        <v>5608344.43</v>
      </c>
    </row>
    <row r="402" spans="1:5" ht="18.75" customHeight="1">
      <c r="A402" s="21"/>
      <c r="B402" s="22"/>
      <c r="C402" s="24"/>
      <c r="D402" s="23"/>
      <c r="E402" s="21"/>
    </row>
    <row r="403" spans="1:5" ht="18.75" customHeight="1">
      <c r="A403" s="21"/>
      <c r="B403" s="22"/>
      <c r="C403" s="24"/>
      <c r="D403" s="23"/>
      <c r="E403" s="21"/>
    </row>
    <row r="404" spans="1:5" ht="18.75" customHeight="1">
      <c r="A404" s="21"/>
      <c r="B404" s="22"/>
      <c r="C404" s="24"/>
      <c r="D404" s="23"/>
      <c r="E404" s="21"/>
    </row>
    <row r="405" spans="1:5" ht="18.75" customHeight="1">
      <c r="A405" s="21"/>
      <c r="B405" s="22"/>
      <c r="C405" s="24"/>
      <c r="D405" s="23"/>
      <c r="E405" s="21"/>
    </row>
    <row r="406" spans="1:5" ht="18.75" customHeight="1">
      <c r="A406" s="21"/>
      <c r="B406" s="22"/>
      <c r="C406" s="24"/>
      <c r="D406" s="23"/>
      <c r="E406" s="21"/>
    </row>
    <row r="407" spans="1:5" ht="18.75" customHeight="1">
      <c r="A407" s="21"/>
      <c r="B407" s="22"/>
      <c r="C407" s="24"/>
      <c r="D407" s="23"/>
      <c r="E407" s="21"/>
    </row>
    <row r="408" spans="1:5" ht="18.75" customHeight="1">
      <c r="A408" s="21"/>
      <c r="B408" s="22"/>
      <c r="C408" s="24"/>
      <c r="D408" s="23"/>
      <c r="E408" s="21"/>
    </row>
    <row r="409" spans="1:5" ht="18.75" customHeight="1">
      <c r="A409" s="21"/>
      <c r="B409" s="22"/>
      <c r="C409" s="24"/>
      <c r="D409" s="23"/>
      <c r="E409" s="21"/>
    </row>
    <row r="410" spans="1:5" ht="18.75" customHeight="1">
      <c r="A410" s="21"/>
      <c r="B410" s="22"/>
      <c r="C410" s="24"/>
      <c r="D410" s="23"/>
      <c r="E410" s="21"/>
    </row>
    <row r="411" spans="1:5" ht="18.75" customHeight="1">
      <c r="A411" s="21"/>
      <c r="B411" s="22"/>
      <c r="C411" s="24"/>
      <c r="D411" s="23"/>
      <c r="E411" s="21"/>
    </row>
    <row r="412" spans="1:5" ht="18.75" customHeight="1">
      <c r="A412" s="21"/>
      <c r="B412" s="22"/>
      <c r="C412" s="24"/>
      <c r="D412" s="23"/>
      <c r="E412" s="21"/>
    </row>
    <row r="413" spans="1:5" ht="18.75" customHeight="1">
      <c r="A413" s="21"/>
      <c r="B413" s="22"/>
      <c r="C413" s="24" t="s">
        <v>79</v>
      </c>
      <c r="D413" s="23"/>
      <c r="E413" s="21"/>
    </row>
    <row r="414" spans="1:5" ht="18.75" customHeight="1">
      <c r="A414" s="25"/>
      <c r="B414" s="26"/>
      <c r="C414" s="27" t="s">
        <v>73</v>
      </c>
      <c r="D414" s="4"/>
      <c r="E414" s="12"/>
    </row>
    <row r="415" spans="1:5" ht="18.75" customHeight="1">
      <c r="A415" s="11">
        <v>2170230</v>
      </c>
      <c r="B415" s="28">
        <f aca="true" t="shared" si="8" ref="B415:B426">E415+B290</f>
        <v>139433</v>
      </c>
      <c r="C415" s="2" t="s">
        <v>68</v>
      </c>
      <c r="D415" s="8" t="s">
        <v>76</v>
      </c>
      <c r="E415" s="16">
        <f>5120-2956</f>
        <v>2164</v>
      </c>
    </row>
    <row r="416" spans="1:5" ht="18.75" customHeight="1">
      <c r="A416" s="11">
        <f>1693360-114000-18000+830400+392000+150000</f>
        <v>2933760</v>
      </c>
      <c r="B416" s="28">
        <f t="shared" si="8"/>
        <v>845200</v>
      </c>
      <c r="C416" s="2" t="s">
        <v>69</v>
      </c>
      <c r="D416" s="8" t="s">
        <v>139</v>
      </c>
      <c r="E416" s="11">
        <f>211300</f>
        <v>211300</v>
      </c>
    </row>
    <row r="417" spans="1:5" ht="18.75" customHeight="1">
      <c r="A417" s="11">
        <f>114000+18000</f>
        <v>132000</v>
      </c>
      <c r="B417" s="28">
        <f t="shared" si="8"/>
        <v>39520</v>
      </c>
      <c r="C417" s="2" t="s">
        <v>70</v>
      </c>
      <c r="D417" s="8" t="s">
        <v>140</v>
      </c>
      <c r="E417" s="11">
        <f>9880</f>
        <v>9880</v>
      </c>
    </row>
    <row r="418" spans="1:5" ht="18.75" customHeight="1">
      <c r="A418" s="11">
        <v>960000</v>
      </c>
      <c r="B418" s="28">
        <f t="shared" si="8"/>
        <v>152372</v>
      </c>
      <c r="C418" s="2" t="s">
        <v>71</v>
      </c>
      <c r="D418" s="8" t="s">
        <v>141</v>
      </c>
      <c r="E418" s="11">
        <f>57892-59120</f>
        <v>-1228</v>
      </c>
    </row>
    <row r="419" spans="1:5" ht="18.75" customHeight="1">
      <c r="A419" s="11">
        <f>2031400+308000+241300+21200+109300</f>
        <v>2711200</v>
      </c>
      <c r="B419" s="28">
        <f t="shared" si="8"/>
        <v>564044</v>
      </c>
      <c r="C419" s="2" t="s">
        <v>12</v>
      </c>
      <c r="D419" s="8" t="s">
        <v>23</v>
      </c>
      <c r="E419" s="11">
        <f>141151-18060</f>
        <v>123091</v>
      </c>
    </row>
    <row r="420" spans="1:5" ht="18.75" customHeight="1">
      <c r="A420" s="11">
        <f>810000+110000+201732+40000+250000</f>
        <v>1411732</v>
      </c>
      <c r="B420" s="28">
        <f t="shared" si="8"/>
        <v>243913.07</v>
      </c>
      <c r="C420" s="2" t="s">
        <v>13</v>
      </c>
      <c r="D420" s="8" t="s">
        <v>24</v>
      </c>
      <c r="E420" s="11">
        <f>127598.27+6300</f>
        <v>133898.27000000002</v>
      </c>
    </row>
    <row r="421" spans="1:5" ht="18.75" customHeight="1">
      <c r="A421" s="11">
        <v>1854040</v>
      </c>
      <c r="B421" s="28">
        <f t="shared" si="8"/>
        <v>75329</v>
      </c>
      <c r="C421" s="2" t="s">
        <v>14</v>
      </c>
      <c r="D421" s="8" t="s">
        <v>25</v>
      </c>
      <c r="E421" s="11">
        <f>35740</f>
        <v>35740</v>
      </c>
    </row>
    <row r="422" spans="1:5" ht="18.75" customHeight="1">
      <c r="A422" s="11">
        <v>210000</v>
      </c>
      <c r="B422" s="28">
        <f t="shared" si="8"/>
        <v>53880.46000000001</v>
      </c>
      <c r="C422" s="2" t="s">
        <v>15</v>
      </c>
      <c r="D422" s="8" t="s">
        <v>26</v>
      </c>
      <c r="E422" s="11">
        <f>17442.72</f>
        <v>17442.72</v>
      </c>
    </row>
    <row r="423" spans="1:5" ht="18.75" customHeight="1">
      <c r="A423" s="11">
        <f>35000+130000+1461200</f>
        <v>1626200</v>
      </c>
      <c r="B423" s="28">
        <f t="shared" si="8"/>
        <v>711100</v>
      </c>
      <c r="C423" s="2" t="s">
        <v>72</v>
      </c>
      <c r="D423" s="8" t="s">
        <v>130</v>
      </c>
      <c r="E423" s="16">
        <v>711100</v>
      </c>
    </row>
    <row r="424" spans="1:5" ht="18.75" customHeight="1">
      <c r="A424" s="11">
        <f>80000+10600+48000</f>
        <v>138600</v>
      </c>
      <c r="B424" s="28">
        <f t="shared" si="8"/>
        <v>0</v>
      </c>
      <c r="C424" s="2" t="s">
        <v>131</v>
      </c>
      <c r="D424" s="8" t="s">
        <v>132</v>
      </c>
      <c r="E424" s="16">
        <v>0</v>
      </c>
    </row>
    <row r="425" spans="1:5" ht="18.75" customHeight="1">
      <c r="A425" s="11">
        <f>807800+586000</f>
        <v>1393800</v>
      </c>
      <c r="B425" s="28">
        <f t="shared" si="8"/>
        <v>97000</v>
      </c>
      <c r="C425" s="2" t="s">
        <v>133</v>
      </c>
      <c r="D425" s="8" t="s">
        <v>134</v>
      </c>
      <c r="E425" s="16">
        <v>97000</v>
      </c>
    </row>
    <row r="426" spans="1:5" ht="18.75" customHeight="1">
      <c r="A426" s="11">
        <f>1362000+140000</f>
        <v>1502000</v>
      </c>
      <c r="B426" s="28">
        <f t="shared" si="8"/>
        <v>443000</v>
      </c>
      <c r="C426" s="2" t="s">
        <v>136</v>
      </c>
      <c r="D426" s="8" t="s">
        <v>137</v>
      </c>
      <c r="E426" s="16">
        <v>110000</v>
      </c>
    </row>
    <row r="427" spans="1:5" ht="18.75" customHeight="1">
      <c r="A427" s="17">
        <f>SUM(A415:A426)</f>
        <v>17043562</v>
      </c>
      <c r="B427" s="29">
        <v>3365530.53</v>
      </c>
      <c r="D427" s="8"/>
      <c r="E427" s="17">
        <v>1451126.99</v>
      </c>
    </row>
    <row r="428" spans="1:5" ht="18.75" customHeight="1">
      <c r="A428" s="11"/>
      <c r="B428" s="28">
        <f>E428+B303</f>
        <v>1634290</v>
      </c>
      <c r="C428" s="2" t="s">
        <v>16</v>
      </c>
      <c r="D428" s="8"/>
      <c r="E428" s="11">
        <v>1250600</v>
      </c>
    </row>
    <row r="429" spans="1:5" ht="18.75" customHeight="1">
      <c r="A429" s="11"/>
      <c r="B429" s="28">
        <f>E429+B304</f>
        <v>1048500</v>
      </c>
      <c r="C429" s="2" t="s">
        <v>193</v>
      </c>
      <c r="D429" s="8" t="s">
        <v>147</v>
      </c>
      <c r="E429" s="11">
        <v>261500</v>
      </c>
    </row>
    <row r="430" spans="1:5" ht="18.75" customHeight="1">
      <c r="A430" s="11"/>
      <c r="B430" s="28"/>
      <c r="C430" s="2" t="s">
        <v>194</v>
      </c>
      <c r="D430" s="8"/>
      <c r="E430" s="11"/>
    </row>
    <row r="431" spans="1:5" ht="18.75" customHeight="1">
      <c r="A431" s="11"/>
      <c r="B431" s="28">
        <f>E431+B306</f>
        <v>336000</v>
      </c>
      <c r="C431" s="2" t="s">
        <v>154</v>
      </c>
      <c r="D431" s="8" t="s">
        <v>147</v>
      </c>
      <c r="E431" s="11">
        <v>68500</v>
      </c>
    </row>
    <row r="432" spans="1:5" ht="18.75" customHeight="1">
      <c r="A432" s="11"/>
      <c r="B432" s="28"/>
      <c r="C432" s="2" t="s">
        <v>176</v>
      </c>
      <c r="D432" s="8"/>
      <c r="E432" s="11"/>
    </row>
    <row r="433" spans="1:5" ht="18.75" customHeight="1">
      <c r="A433" s="11"/>
      <c r="B433" s="28">
        <v>61337</v>
      </c>
      <c r="C433" s="2" t="s">
        <v>230</v>
      </c>
      <c r="D433" s="8" t="s">
        <v>224</v>
      </c>
      <c r="E433" s="11">
        <v>61337</v>
      </c>
    </row>
    <row r="434" spans="1:5" ht="18.75" customHeight="1">
      <c r="A434" s="11"/>
      <c r="B434" s="28">
        <f aca="true" t="shared" si="9" ref="B434:B439">E434+B308</f>
        <v>599077</v>
      </c>
      <c r="C434" s="2" t="s">
        <v>138</v>
      </c>
      <c r="D434" s="8" t="s">
        <v>82</v>
      </c>
      <c r="E434" s="11">
        <v>0</v>
      </c>
    </row>
    <row r="435" spans="1:5" ht="18.75" customHeight="1">
      <c r="A435" s="11"/>
      <c r="B435" s="28">
        <f t="shared" si="9"/>
        <v>541755.5700000001</v>
      </c>
      <c r="C435" s="2" t="s">
        <v>125</v>
      </c>
      <c r="D435" s="8" t="s">
        <v>31</v>
      </c>
      <c r="E435" s="11">
        <f>34.4+7616.58+1074.53+16500+89471</f>
        <v>114696.51000000001</v>
      </c>
    </row>
    <row r="436" spans="1:5" ht="18.75" customHeight="1">
      <c r="A436" s="11"/>
      <c r="B436" s="28">
        <f t="shared" si="9"/>
        <v>132456.72</v>
      </c>
      <c r="C436" s="2" t="s">
        <v>126</v>
      </c>
      <c r="D436" s="8" t="s">
        <v>32</v>
      </c>
      <c r="E436" s="11">
        <v>0</v>
      </c>
    </row>
    <row r="437" spans="1:5" ht="18.75" customHeight="1">
      <c r="A437" s="11"/>
      <c r="B437" s="28">
        <f t="shared" si="9"/>
        <v>580917</v>
      </c>
      <c r="C437" s="2" t="s">
        <v>146</v>
      </c>
      <c r="D437" s="8" t="s">
        <v>82</v>
      </c>
      <c r="E437" s="11">
        <v>97000</v>
      </c>
    </row>
    <row r="438" spans="1:5" ht="18.75" customHeight="1">
      <c r="A438" s="11"/>
      <c r="B438" s="28">
        <f t="shared" si="9"/>
        <v>0</v>
      </c>
      <c r="C438" s="2" t="s">
        <v>19</v>
      </c>
      <c r="D438" s="8" t="s">
        <v>30</v>
      </c>
      <c r="E438" s="11">
        <v>0</v>
      </c>
    </row>
    <row r="439" spans="1:5" ht="18.75" customHeight="1">
      <c r="A439" s="11"/>
      <c r="B439" s="28">
        <f t="shared" si="9"/>
        <v>23070</v>
      </c>
      <c r="C439" s="2" t="s">
        <v>168</v>
      </c>
      <c r="D439" s="8" t="s">
        <v>173</v>
      </c>
      <c r="E439" s="11">
        <v>18060</v>
      </c>
    </row>
    <row r="440" spans="1:5" ht="18.75" customHeight="1">
      <c r="A440" s="11"/>
      <c r="B440" s="28">
        <f>E440</f>
        <v>38523</v>
      </c>
      <c r="C440" s="44" t="s">
        <v>215</v>
      </c>
      <c r="D440" s="8" t="s">
        <v>82</v>
      </c>
      <c r="E440" s="11">
        <v>38523</v>
      </c>
    </row>
    <row r="441" spans="1:5" ht="18.75" customHeight="1">
      <c r="A441" s="11"/>
      <c r="B441" s="28">
        <f>E441+B314</f>
        <v>888500</v>
      </c>
      <c r="C441" s="2" t="s">
        <v>167</v>
      </c>
      <c r="D441" s="8" t="s">
        <v>27</v>
      </c>
      <c r="E441" s="11">
        <v>0</v>
      </c>
    </row>
    <row r="442" spans="1:5" ht="18.75" customHeight="1">
      <c r="A442" s="11"/>
      <c r="B442" s="28">
        <f>E442+B315</f>
        <v>1639008</v>
      </c>
      <c r="C442" s="2" t="s">
        <v>80</v>
      </c>
      <c r="D442" s="8" t="s">
        <v>81</v>
      </c>
      <c r="E442" s="11">
        <v>447600</v>
      </c>
    </row>
    <row r="443" spans="1:5" ht="18.75" customHeight="1">
      <c r="A443" s="19"/>
      <c r="B443" s="18">
        <v>7523434.29</v>
      </c>
      <c r="D443" s="8"/>
      <c r="E443" s="17">
        <v>2357816.51</v>
      </c>
    </row>
    <row r="444" spans="1:5" ht="18.75" customHeight="1">
      <c r="A444" s="11"/>
      <c r="B444" s="15">
        <f>B427+B443</f>
        <v>10888964.82</v>
      </c>
      <c r="C444" s="20" t="s">
        <v>74</v>
      </c>
      <c r="D444" s="8"/>
      <c r="E444" s="17">
        <f>E427+E443</f>
        <v>3808943.5</v>
      </c>
    </row>
    <row r="445" spans="1:5" ht="18.75" customHeight="1">
      <c r="A445" s="11"/>
      <c r="B445" s="26">
        <f>B401-B444</f>
        <v>1581424.379999999</v>
      </c>
      <c r="D445" s="8"/>
      <c r="E445" s="12">
        <f>E401-E444</f>
        <v>1799400.9299999997</v>
      </c>
    </row>
    <row r="446" spans="1:5" ht="18.75" customHeight="1" thickBot="1">
      <c r="A446" s="11"/>
      <c r="B446" s="30">
        <f>B376+B445</f>
        <v>21007171.020000003</v>
      </c>
      <c r="C446" s="31" t="s">
        <v>78</v>
      </c>
      <c r="D446" s="8"/>
      <c r="E446" s="32">
        <f>E376+E445</f>
        <v>21007171.020000003</v>
      </c>
    </row>
    <row r="447" spans="1:5" ht="18.75" customHeight="1" thickTop="1">
      <c r="A447" s="2" t="s">
        <v>33</v>
      </c>
      <c r="B447" s="33"/>
      <c r="C447" s="34"/>
      <c r="D447" s="34"/>
      <c r="E447" s="34"/>
    </row>
    <row r="448" spans="1:5" ht="18.75" customHeight="1">
      <c r="A448" s="35" t="s">
        <v>34</v>
      </c>
      <c r="B448" s="33"/>
      <c r="C448" s="34"/>
      <c r="D448" s="34"/>
      <c r="E448" s="36"/>
    </row>
    <row r="449" spans="1:5" ht="18.75" customHeight="1">
      <c r="A449" s="54" t="s">
        <v>38</v>
      </c>
      <c r="B449" s="54"/>
      <c r="C449" s="54"/>
      <c r="D449" s="54"/>
      <c r="E449" s="54"/>
    </row>
    <row r="450" spans="1:5" ht="18.75" customHeight="1">
      <c r="A450" s="54" t="s">
        <v>181</v>
      </c>
      <c r="B450" s="54"/>
      <c r="C450" s="54"/>
      <c r="D450" s="54"/>
      <c r="E450" s="54"/>
    </row>
    <row r="451" spans="1:5" ht="18.75" customHeight="1">
      <c r="A451" s="54" t="s">
        <v>35</v>
      </c>
      <c r="B451" s="54"/>
      <c r="C451" s="54"/>
      <c r="D451" s="54"/>
      <c r="E451" s="54"/>
    </row>
    <row r="452" spans="1:5" ht="18.75" customHeight="1">
      <c r="A452" s="2"/>
      <c r="B452" s="33"/>
      <c r="C452" s="34"/>
      <c r="D452" s="34"/>
      <c r="E452" s="2"/>
    </row>
    <row r="453" spans="1:5" ht="18.75" customHeight="1">
      <c r="A453" s="54" t="s">
        <v>36</v>
      </c>
      <c r="B453" s="54"/>
      <c r="C453" s="54"/>
      <c r="D453" s="54"/>
      <c r="E453" s="54"/>
    </row>
    <row r="454" spans="1:5" ht="18.75" customHeight="1">
      <c r="A454" s="54" t="s">
        <v>37</v>
      </c>
      <c r="B454" s="54"/>
      <c r="C454" s="54"/>
      <c r="D454" s="54"/>
      <c r="E454" s="54"/>
    </row>
    <row r="455" spans="1:5" ht="18.75" customHeight="1">
      <c r="A455" s="54" t="s">
        <v>232</v>
      </c>
      <c r="B455" s="54"/>
      <c r="C455" s="54"/>
      <c r="D455" s="54"/>
      <c r="E455" s="54"/>
    </row>
    <row r="456" spans="1:5" ht="18.75" customHeight="1">
      <c r="A456" s="52" t="s">
        <v>233</v>
      </c>
      <c r="B456" s="52"/>
      <c r="C456" s="52"/>
      <c r="D456" s="52"/>
      <c r="E456" s="52"/>
    </row>
    <row r="457" spans="1:5" ht="18.75" customHeight="1">
      <c r="A457" s="52" t="s">
        <v>39</v>
      </c>
      <c r="B457" s="52"/>
      <c r="C457" s="52"/>
      <c r="D457" s="52"/>
      <c r="E457" s="52"/>
    </row>
    <row r="458" spans="1:5" ht="18.75" customHeight="1">
      <c r="A458" s="37" t="s">
        <v>149</v>
      </c>
      <c r="E458" s="37">
        <v>16500</v>
      </c>
    </row>
    <row r="459" spans="1:5" ht="18.75" customHeight="1">
      <c r="A459" s="37" t="s">
        <v>150</v>
      </c>
      <c r="E459" s="37">
        <v>89471</v>
      </c>
    </row>
    <row r="460" spans="1:5" ht="18.75" customHeight="1">
      <c r="A460" s="37" t="s">
        <v>42</v>
      </c>
      <c r="E460" s="37">
        <v>1233.7</v>
      </c>
    </row>
    <row r="461" spans="1:5" ht="18.75" customHeight="1">
      <c r="A461" s="37" t="s">
        <v>43</v>
      </c>
      <c r="E461" s="37">
        <v>1480.44</v>
      </c>
    </row>
    <row r="462" spans="1:5" ht="18.75" customHeight="1">
      <c r="A462" s="37" t="s">
        <v>40</v>
      </c>
      <c r="E462" s="37">
        <f>13119.93+45</f>
        <v>13164.93</v>
      </c>
    </row>
    <row r="463" spans="1:5" ht="18.75" customHeight="1">
      <c r="A463" s="37" t="s">
        <v>41</v>
      </c>
      <c r="E463" s="37">
        <v>28490</v>
      </c>
    </row>
    <row r="464" spans="1:5" ht="18.75" customHeight="1">
      <c r="A464" s="52" t="s">
        <v>44</v>
      </c>
      <c r="B464" s="52"/>
      <c r="E464" s="38">
        <f>SUM(E458:E463)</f>
        <v>150340.07</v>
      </c>
    </row>
    <row r="465" spans="1:5" ht="18.75" customHeight="1">
      <c r="A465" s="31"/>
      <c r="B465" s="31"/>
      <c r="E465" s="38"/>
    </row>
    <row r="466" spans="1:5" ht="18.75" customHeight="1">
      <c r="A466" s="31"/>
      <c r="B466" s="31"/>
      <c r="E466" s="38"/>
    </row>
    <row r="467" spans="1:5" ht="18.75" customHeight="1">
      <c r="A467" s="31"/>
      <c r="B467" s="31"/>
      <c r="E467" s="38"/>
    </row>
    <row r="468" spans="1:5" ht="18.75" customHeight="1">
      <c r="A468" s="52" t="s">
        <v>234</v>
      </c>
      <c r="B468" s="52"/>
      <c r="C468" s="52"/>
      <c r="D468" s="52"/>
      <c r="E468" s="52"/>
    </row>
    <row r="469" spans="1:5" ht="18.75" customHeight="1">
      <c r="A469" s="52" t="s">
        <v>39</v>
      </c>
      <c r="B469" s="52"/>
      <c r="C469" s="52"/>
      <c r="D469" s="52"/>
      <c r="E469" s="52"/>
    </row>
    <row r="470" spans="1:5" ht="18.75" customHeight="1">
      <c r="A470" s="51" t="s">
        <v>102</v>
      </c>
      <c r="B470" s="51"/>
      <c r="C470" s="3"/>
      <c r="D470" s="3"/>
      <c r="E470" s="31">
        <v>34.4</v>
      </c>
    </row>
    <row r="471" spans="1:5" ht="18.75" customHeight="1">
      <c r="A471" s="39" t="s">
        <v>43</v>
      </c>
      <c r="B471" s="39"/>
      <c r="C471" s="3"/>
      <c r="D471" s="3"/>
      <c r="E471" s="31">
        <v>7616.58</v>
      </c>
    </row>
    <row r="472" spans="1:5" ht="18.75" customHeight="1">
      <c r="A472" s="39" t="s">
        <v>208</v>
      </c>
      <c r="B472" s="39"/>
      <c r="C472" s="3"/>
      <c r="D472" s="3"/>
      <c r="E472" s="31">
        <v>1074.53</v>
      </c>
    </row>
    <row r="473" spans="1:5" ht="18.75" customHeight="1">
      <c r="A473" s="51" t="s">
        <v>103</v>
      </c>
      <c r="B473" s="51"/>
      <c r="C473" s="3"/>
      <c r="D473" s="3"/>
      <c r="E473" s="31">
        <v>89471</v>
      </c>
    </row>
    <row r="474" spans="1:5" ht="18.75" customHeight="1">
      <c r="A474" s="39" t="s">
        <v>151</v>
      </c>
      <c r="B474" s="39"/>
      <c r="C474" s="3"/>
      <c r="D474" s="3"/>
      <c r="E474" s="31">
        <v>16500</v>
      </c>
    </row>
    <row r="475" spans="1:5" ht="18.75" customHeight="1">
      <c r="A475" s="52" t="s">
        <v>44</v>
      </c>
      <c r="B475" s="52"/>
      <c r="E475" s="40">
        <f>SUM(E470:E474)</f>
        <v>114696.51</v>
      </c>
    </row>
    <row r="476" ht="18.75" customHeight="1"/>
    <row r="477" ht="18.75" customHeight="1"/>
    <row r="478" ht="18.75" customHeight="1"/>
    <row r="479" spans="1:5" ht="18.75" customHeight="1">
      <c r="A479" s="53" t="s">
        <v>235</v>
      </c>
      <c r="B479" s="53"/>
      <c r="C479" s="53"/>
      <c r="D479" s="53"/>
      <c r="E479" s="38"/>
    </row>
    <row r="480" spans="1:5" ht="18.75" customHeight="1">
      <c r="A480" s="53" t="s">
        <v>45</v>
      </c>
      <c r="B480" s="53"/>
      <c r="C480" s="53"/>
      <c r="D480" s="53"/>
      <c r="E480" s="38"/>
    </row>
    <row r="481" spans="1:5" ht="18.75" customHeight="1">
      <c r="A481" s="2"/>
      <c r="B481" s="33"/>
      <c r="C481" s="34"/>
      <c r="D481" s="42"/>
      <c r="E481" s="42"/>
    </row>
    <row r="482" spans="1:5" ht="18.75" customHeight="1">
      <c r="A482" s="2" t="s">
        <v>203</v>
      </c>
      <c r="B482" s="33"/>
      <c r="C482" s="34"/>
      <c r="D482" s="42"/>
      <c r="E482" s="42" t="s">
        <v>82</v>
      </c>
    </row>
    <row r="483" spans="1:5" ht="18.75" customHeight="1">
      <c r="A483" s="2" t="s">
        <v>202</v>
      </c>
      <c r="B483" s="33"/>
      <c r="C483" s="34"/>
      <c r="D483" s="42"/>
      <c r="E483" s="42" t="s">
        <v>82</v>
      </c>
    </row>
    <row r="484" spans="1:5" ht="18.75" customHeight="1">
      <c r="A484" s="20" t="s">
        <v>44</v>
      </c>
      <c r="B484" s="33"/>
      <c r="C484" s="34"/>
      <c r="D484" s="43"/>
      <c r="E484" s="43">
        <f>SUM(E481:E483)</f>
        <v>0</v>
      </c>
    </row>
    <row r="485" spans="1:5" ht="18.75" customHeight="1">
      <c r="A485" s="31"/>
      <c r="B485" s="31"/>
      <c r="E485" s="40"/>
    </row>
    <row r="486" spans="1:5" ht="18.75" customHeight="1">
      <c r="A486" s="31"/>
      <c r="B486" s="31"/>
      <c r="E486" s="40"/>
    </row>
    <row r="487" spans="1:5" ht="18.75" customHeight="1">
      <c r="A487" s="31"/>
      <c r="B487" s="31"/>
      <c r="E487" s="40"/>
    </row>
    <row r="488" spans="1:5" ht="18.75" customHeight="1">
      <c r="A488" s="31"/>
      <c r="B488" s="31"/>
      <c r="E488" s="40"/>
    </row>
    <row r="489" spans="1:5" ht="18.75" customHeight="1">
      <c r="A489" s="31"/>
      <c r="B489" s="31"/>
      <c r="E489" s="40"/>
    </row>
    <row r="490" spans="1:5" ht="18.75" customHeight="1">
      <c r="A490" s="31"/>
      <c r="B490" s="31"/>
      <c r="E490" s="40"/>
    </row>
    <row r="491" spans="1:5" ht="18.75" customHeight="1">
      <c r="A491" s="31"/>
      <c r="B491" s="31"/>
      <c r="E491" s="40"/>
    </row>
    <row r="492" spans="1:5" ht="18.75" customHeight="1">
      <c r="A492" s="31"/>
      <c r="B492" s="31"/>
      <c r="E492" s="40"/>
    </row>
    <row r="493" spans="1:5" ht="18.75" customHeight="1">
      <c r="A493" s="31"/>
      <c r="B493" s="31"/>
      <c r="E493" s="40"/>
    </row>
    <row r="494" spans="1:5" ht="18.75" customHeight="1">
      <c r="A494" s="31"/>
      <c r="B494" s="31"/>
      <c r="E494" s="40"/>
    </row>
    <row r="495" spans="1:5" ht="18.75" customHeight="1">
      <c r="A495" s="31"/>
      <c r="B495" s="31"/>
      <c r="E495" s="40"/>
    </row>
    <row r="496" spans="1:5" ht="18.75" customHeight="1">
      <c r="A496" s="31"/>
      <c r="B496" s="31"/>
      <c r="E496" s="40"/>
    </row>
    <row r="497" spans="1:5" ht="18.75" customHeight="1">
      <c r="A497" s="31"/>
      <c r="B497" s="31"/>
      <c r="E497" s="40"/>
    </row>
    <row r="498" spans="1:5" ht="18.75" customHeight="1">
      <c r="A498" s="31"/>
      <c r="B498" s="31"/>
      <c r="E498" s="40"/>
    </row>
    <row r="499" spans="1:5" ht="18.75" customHeight="1">
      <c r="A499" s="1" t="s">
        <v>75</v>
      </c>
      <c r="B499" s="1"/>
      <c r="C499" s="56" t="s">
        <v>174</v>
      </c>
      <c r="D499" s="56"/>
      <c r="E499" s="56"/>
    </row>
    <row r="500" spans="1:5" ht="18.75" customHeight="1">
      <c r="A500" s="52" t="s">
        <v>47</v>
      </c>
      <c r="B500" s="52"/>
      <c r="C500" s="52"/>
      <c r="D500" s="52"/>
      <c r="E500" s="52"/>
    </row>
    <row r="501" spans="1:5" ht="18.75" customHeight="1">
      <c r="A501" s="52" t="s">
        <v>245</v>
      </c>
      <c r="B501" s="52"/>
      <c r="C501" s="52"/>
      <c r="D501" s="52"/>
      <c r="E501" s="52"/>
    </row>
    <row r="502" spans="1:5" ht="18.75" customHeight="1">
      <c r="A502" s="57" t="s">
        <v>48</v>
      </c>
      <c r="B502" s="58"/>
      <c r="C502" s="59" t="s">
        <v>51</v>
      </c>
      <c r="D502" s="4"/>
      <c r="E502" s="5" t="s">
        <v>54</v>
      </c>
    </row>
    <row r="503" spans="1:5" ht="18.75" customHeight="1">
      <c r="A503" s="6" t="s">
        <v>49</v>
      </c>
      <c r="B503" s="7" t="s">
        <v>50</v>
      </c>
      <c r="C503" s="60"/>
      <c r="D503" s="8" t="s">
        <v>52</v>
      </c>
      <c r="E503" s="6" t="s">
        <v>50</v>
      </c>
    </row>
    <row r="504" spans="1:5" ht="18.75" customHeight="1">
      <c r="A504" s="9" t="s">
        <v>55</v>
      </c>
      <c r="B504" s="10" t="s">
        <v>55</v>
      </c>
      <c r="C504" s="61"/>
      <c r="D504" s="8" t="s">
        <v>53</v>
      </c>
      <c r="E504" s="9" t="s">
        <v>55</v>
      </c>
    </row>
    <row r="505" spans="1:5" ht="18.75" customHeight="1">
      <c r="A505" s="11"/>
      <c r="B505" s="12">
        <f>5499898.73+6440133.12+133816.13+7351170.36+728.3</f>
        <v>19425746.640000004</v>
      </c>
      <c r="C505" s="13" t="s">
        <v>56</v>
      </c>
      <c r="D505" s="8"/>
      <c r="E505" s="11">
        <f>E446</f>
        <v>21007171.020000003</v>
      </c>
    </row>
    <row r="506" spans="1:5" ht="18.75" customHeight="1">
      <c r="A506" s="11"/>
      <c r="B506" s="14"/>
      <c r="C506" s="13" t="s">
        <v>327</v>
      </c>
      <c r="D506" s="8"/>
      <c r="E506" s="11"/>
    </row>
    <row r="507" spans="1:5" ht="18.75" customHeight="1">
      <c r="A507" s="11">
        <f>37022+112089+400</f>
        <v>149511</v>
      </c>
      <c r="B507" s="15">
        <v>84022.15</v>
      </c>
      <c r="C507" s="2" t="s">
        <v>57</v>
      </c>
      <c r="D507" s="8" t="s">
        <v>62</v>
      </c>
      <c r="E507" s="11">
        <v>42364.13</v>
      </c>
    </row>
    <row r="508" spans="1:5" ht="18.75" customHeight="1">
      <c r="A508" s="11">
        <f>15640+27026+1200+11840</f>
        <v>55706</v>
      </c>
      <c r="B508" s="15">
        <v>52126.04</v>
      </c>
      <c r="C508" s="2" t="s">
        <v>58</v>
      </c>
      <c r="D508" s="8" t="s">
        <v>63</v>
      </c>
      <c r="E508" s="11">
        <v>14420</v>
      </c>
    </row>
    <row r="509" spans="1:5" ht="18.75" customHeight="1">
      <c r="A509" s="11">
        <v>105890</v>
      </c>
      <c r="B509" s="15">
        <v>20931.81</v>
      </c>
      <c r="C509" s="2" t="s">
        <v>59</v>
      </c>
      <c r="D509" s="8" t="s">
        <v>64</v>
      </c>
      <c r="E509" s="16">
        <v>1053.75</v>
      </c>
    </row>
    <row r="510" spans="1:5" ht="18.75" customHeight="1">
      <c r="A510" s="11">
        <v>0</v>
      </c>
      <c r="B510" s="15">
        <v>400</v>
      </c>
      <c r="C510" s="2" t="s">
        <v>216</v>
      </c>
      <c r="D510" s="8" t="s">
        <v>217</v>
      </c>
      <c r="E510" s="16">
        <v>0</v>
      </c>
    </row>
    <row r="511" spans="1:5" ht="18.75" customHeight="1">
      <c r="A511" s="11">
        <f>68400+9300</f>
        <v>77700</v>
      </c>
      <c r="B511" s="15">
        <v>85800</v>
      </c>
      <c r="C511" s="2" t="s">
        <v>60</v>
      </c>
      <c r="D511" s="8" t="s">
        <v>65</v>
      </c>
      <c r="E511" s="16">
        <v>400</v>
      </c>
    </row>
    <row r="512" spans="1:5" ht="18.75" customHeight="1">
      <c r="A512" s="11">
        <f>925618+2394007+420846+1841384+3926965+18749+41908+64586</f>
        <v>9634063</v>
      </c>
      <c r="B512" s="15">
        <v>4229058.84</v>
      </c>
      <c r="C512" s="2" t="s">
        <v>61</v>
      </c>
      <c r="D512" s="8" t="s">
        <v>66</v>
      </c>
      <c r="E512" s="16">
        <v>1384223.81</v>
      </c>
    </row>
    <row r="513" spans="1:5" ht="18.75" customHeight="1">
      <c r="A513" s="11">
        <v>7020692</v>
      </c>
      <c r="B513" s="15">
        <v>6983524</v>
      </c>
      <c r="C513" s="2" t="s">
        <v>129</v>
      </c>
      <c r="D513" s="8" t="s">
        <v>135</v>
      </c>
      <c r="E513" s="16">
        <v>3491762</v>
      </c>
    </row>
    <row r="514" spans="1:5" ht="18.75" customHeight="1">
      <c r="A514" s="17">
        <f>SUM(A507:A513)</f>
        <v>17043562</v>
      </c>
      <c r="B514" s="18">
        <f>SUM(B507:B513)</f>
        <v>11455862.84</v>
      </c>
      <c r="D514" s="8"/>
      <c r="E514" s="17">
        <f>SUM(E507:E513)</f>
        <v>4934223.6899999995</v>
      </c>
    </row>
    <row r="515" spans="1:5" ht="18.75" customHeight="1">
      <c r="A515" s="11"/>
      <c r="B515" s="15">
        <v>112010</v>
      </c>
      <c r="C515" s="2" t="s">
        <v>16</v>
      </c>
      <c r="D515" s="8" t="s">
        <v>27</v>
      </c>
      <c r="E515" s="11">
        <v>0</v>
      </c>
    </row>
    <row r="516" spans="1:5" ht="18.75" customHeight="1">
      <c r="A516" s="11"/>
      <c r="B516" s="15">
        <v>1545000</v>
      </c>
      <c r="C516" s="2" t="s">
        <v>193</v>
      </c>
      <c r="D516" s="8" t="s">
        <v>224</v>
      </c>
      <c r="E516" s="11">
        <v>0</v>
      </c>
    </row>
    <row r="517" spans="1:5" ht="18.75" customHeight="1">
      <c r="A517" s="11"/>
      <c r="B517" s="15"/>
      <c r="C517" s="2" t="s">
        <v>194</v>
      </c>
      <c r="D517" s="8"/>
      <c r="E517" s="11"/>
    </row>
    <row r="518" spans="1:5" ht="18.75" customHeight="1">
      <c r="A518" s="11"/>
      <c r="B518" s="15">
        <v>540000</v>
      </c>
      <c r="C518" s="2" t="s">
        <v>154</v>
      </c>
      <c r="D518" s="8" t="s">
        <v>224</v>
      </c>
      <c r="E518" s="11">
        <v>0</v>
      </c>
    </row>
    <row r="519" spans="1:5" ht="18.75" customHeight="1">
      <c r="A519" s="11"/>
      <c r="B519" s="15"/>
      <c r="C519" s="2" t="s">
        <v>176</v>
      </c>
      <c r="D519" s="8"/>
      <c r="E519" s="11"/>
    </row>
    <row r="520" spans="1:5" ht="18.75" customHeight="1">
      <c r="A520" s="11"/>
      <c r="B520" s="15">
        <v>77595</v>
      </c>
      <c r="C520" s="2" t="s">
        <v>230</v>
      </c>
      <c r="D520" s="8" t="s">
        <v>224</v>
      </c>
      <c r="E520" s="11">
        <v>15519</v>
      </c>
    </row>
    <row r="521" spans="1:5" ht="18.75" customHeight="1">
      <c r="A521" s="11"/>
      <c r="B521" s="15">
        <v>38523</v>
      </c>
      <c r="C521" s="2" t="s">
        <v>156</v>
      </c>
      <c r="D521" s="8" t="s">
        <v>231</v>
      </c>
      <c r="E521" s="11">
        <v>0</v>
      </c>
    </row>
    <row r="522" spans="1:5" ht="18.75" customHeight="1">
      <c r="A522" s="11"/>
      <c r="B522" s="15">
        <v>3317</v>
      </c>
      <c r="C522" s="2" t="s">
        <v>153</v>
      </c>
      <c r="D522" s="8" t="s">
        <v>30</v>
      </c>
      <c r="E522" s="11">
        <v>0</v>
      </c>
    </row>
    <row r="523" spans="1:5" ht="18.75" customHeight="1">
      <c r="A523" s="11"/>
      <c r="B523" s="15">
        <v>589033</v>
      </c>
      <c r="C523" s="2" t="s">
        <v>152</v>
      </c>
      <c r="D523" s="8" t="s">
        <v>30</v>
      </c>
      <c r="E523" s="11">
        <v>42000</v>
      </c>
    </row>
    <row r="524" spans="1:5" ht="18.75" customHeight="1">
      <c r="A524" s="11"/>
      <c r="B524" s="15">
        <v>2093788</v>
      </c>
      <c r="C524" s="2" t="s">
        <v>80</v>
      </c>
      <c r="D524" s="8" t="s">
        <v>81</v>
      </c>
      <c r="E524" s="11">
        <v>462380</v>
      </c>
    </row>
    <row r="525" spans="1:5" ht="18.75" customHeight="1">
      <c r="A525" s="11"/>
      <c r="B525" s="15">
        <f>B396+E525</f>
        <v>911500</v>
      </c>
      <c r="C525" s="2" t="s">
        <v>167</v>
      </c>
      <c r="D525" s="8" t="s">
        <v>27</v>
      </c>
      <c r="E525" s="11">
        <v>0</v>
      </c>
    </row>
    <row r="526" spans="1:5" ht="18.75" customHeight="1">
      <c r="A526" s="11"/>
      <c r="B526" s="15">
        <f>B397+E526</f>
        <v>38523</v>
      </c>
      <c r="C526" s="44" t="s">
        <v>215</v>
      </c>
      <c r="D526" s="8" t="s">
        <v>82</v>
      </c>
      <c r="E526" s="11">
        <v>0</v>
      </c>
    </row>
    <row r="527" spans="1:5" ht="18.75" customHeight="1">
      <c r="A527" s="11"/>
      <c r="B527" s="15">
        <v>620350.76</v>
      </c>
      <c r="C527" s="2" t="s">
        <v>124</v>
      </c>
      <c r="D527" s="8" t="s">
        <v>31</v>
      </c>
      <c r="E527" s="11">
        <v>124060.71</v>
      </c>
    </row>
    <row r="528" spans="1:5" ht="18.75" customHeight="1">
      <c r="A528" s="11"/>
      <c r="B528" s="15">
        <v>23070</v>
      </c>
      <c r="C528" s="2" t="s">
        <v>168</v>
      </c>
      <c r="D528" s="8" t="s">
        <v>82</v>
      </c>
      <c r="E528" s="11">
        <v>0</v>
      </c>
    </row>
    <row r="529" spans="1:5" ht="18.75" customHeight="1">
      <c r="A529" s="19"/>
      <c r="B529" s="18">
        <v>6592709.76</v>
      </c>
      <c r="D529" s="8"/>
      <c r="E529" s="17">
        <f>SUM(E515:E528)</f>
        <v>643959.71</v>
      </c>
    </row>
    <row r="530" spans="1:5" ht="18.75" customHeight="1">
      <c r="A530" s="11"/>
      <c r="B530" s="18">
        <f>B514+B529</f>
        <v>18048572.6</v>
      </c>
      <c r="C530" s="20" t="s">
        <v>67</v>
      </c>
      <c r="D530" s="8"/>
      <c r="E530" s="17">
        <f>E514+E529</f>
        <v>5578183.399999999</v>
      </c>
    </row>
    <row r="531" spans="1:5" ht="18.75" customHeight="1">
      <c r="A531" s="21"/>
      <c r="B531" s="22"/>
      <c r="C531" s="24"/>
      <c r="D531" s="23"/>
      <c r="E531" s="21"/>
    </row>
    <row r="532" spans="1:5" ht="18.75" customHeight="1">
      <c r="A532" s="21"/>
      <c r="B532" s="22"/>
      <c r="C532" s="24"/>
      <c r="D532" s="23"/>
      <c r="E532" s="21"/>
    </row>
    <row r="533" spans="1:5" ht="18.75" customHeight="1">
      <c r="A533" s="21"/>
      <c r="B533" s="22"/>
      <c r="C533" s="24"/>
      <c r="D533" s="23"/>
      <c r="E533" s="21"/>
    </row>
    <row r="534" spans="1:5" ht="18.75" customHeight="1">
      <c r="A534" s="21"/>
      <c r="B534" s="22"/>
      <c r="C534" s="24"/>
      <c r="D534" s="23"/>
      <c r="E534" s="21"/>
    </row>
    <row r="535" spans="1:5" ht="18.75" customHeight="1">
      <c r="A535" s="21"/>
      <c r="B535" s="22"/>
      <c r="C535" s="24"/>
      <c r="D535" s="23"/>
      <c r="E535" s="21"/>
    </row>
    <row r="536" spans="1:5" ht="18.75" customHeight="1">
      <c r="A536" s="21"/>
      <c r="B536" s="22"/>
      <c r="C536" s="24"/>
      <c r="D536" s="23"/>
      <c r="E536" s="21"/>
    </row>
    <row r="537" spans="1:5" ht="18.75" customHeight="1">
      <c r="A537" s="21"/>
      <c r="B537" s="22"/>
      <c r="C537" s="24"/>
      <c r="D537" s="23"/>
      <c r="E537" s="21"/>
    </row>
    <row r="538" spans="1:5" ht="18.75" customHeight="1">
      <c r="A538" s="21"/>
      <c r="B538" s="22"/>
      <c r="C538" s="24"/>
      <c r="D538" s="23"/>
      <c r="E538" s="21"/>
    </row>
    <row r="539" spans="1:5" ht="18.75" customHeight="1">
      <c r="A539" s="21"/>
      <c r="B539" s="22"/>
      <c r="C539" s="24"/>
      <c r="D539" s="23"/>
      <c r="E539" s="21"/>
    </row>
    <row r="540" spans="1:5" ht="18.75" customHeight="1">
      <c r="A540" s="21"/>
      <c r="B540" s="22"/>
      <c r="C540" s="24"/>
      <c r="D540" s="23"/>
      <c r="E540" s="21"/>
    </row>
    <row r="541" spans="1:5" ht="18.75" customHeight="1">
      <c r="A541" s="21"/>
      <c r="B541" s="22"/>
      <c r="C541" s="24"/>
      <c r="D541" s="23"/>
      <c r="E541" s="21"/>
    </row>
    <row r="542" spans="1:5" ht="18.75" customHeight="1">
      <c r="A542" s="21"/>
      <c r="B542" s="22"/>
      <c r="C542" s="24" t="s">
        <v>79</v>
      </c>
      <c r="D542" s="23"/>
      <c r="E542" s="21"/>
    </row>
    <row r="543" spans="1:5" ht="18.75" customHeight="1">
      <c r="A543" s="25"/>
      <c r="B543" s="26"/>
      <c r="C543" s="27" t="s">
        <v>73</v>
      </c>
      <c r="D543" s="4"/>
      <c r="E543" s="12"/>
    </row>
    <row r="544" spans="1:5" ht="18.75" customHeight="1">
      <c r="A544" s="11">
        <v>2170230</v>
      </c>
      <c r="B544" s="28">
        <v>222221</v>
      </c>
      <c r="C544" s="2" t="s">
        <v>68</v>
      </c>
      <c r="D544" s="8" t="s">
        <v>76</v>
      </c>
      <c r="E544" s="16">
        <v>82049</v>
      </c>
    </row>
    <row r="545" spans="1:5" ht="18.75" customHeight="1">
      <c r="A545" s="11">
        <f>1693360-114000-18000+830400+392000+150000</f>
        <v>2933760</v>
      </c>
      <c r="B545" s="28">
        <v>1095340</v>
      </c>
      <c r="C545" s="2" t="s">
        <v>69</v>
      </c>
      <c r="D545" s="8" t="s">
        <v>139</v>
      </c>
      <c r="E545" s="11">
        <v>250140</v>
      </c>
    </row>
    <row r="546" spans="1:5" ht="18.75" customHeight="1">
      <c r="A546" s="11">
        <f>114000+18000</f>
        <v>132000</v>
      </c>
      <c r="B546" s="28">
        <v>49400</v>
      </c>
      <c r="C546" s="2" t="s">
        <v>70</v>
      </c>
      <c r="D546" s="8" t="s">
        <v>140</v>
      </c>
      <c r="E546" s="11">
        <v>9880</v>
      </c>
    </row>
    <row r="547" spans="1:5" ht="18.75" customHeight="1">
      <c r="A547" s="11">
        <v>912600</v>
      </c>
      <c r="B547" s="28">
        <v>196992</v>
      </c>
      <c r="C547" s="2" t="s">
        <v>71</v>
      </c>
      <c r="D547" s="8" t="s">
        <v>141</v>
      </c>
      <c r="E547" s="11">
        <v>44620</v>
      </c>
    </row>
    <row r="548" spans="1:5" ht="18.75" customHeight="1">
      <c r="A548" s="11">
        <f>2031400+308000+241300+21200+109300</f>
        <v>2711200</v>
      </c>
      <c r="B548" s="28">
        <v>790579</v>
      </c>
      <c r="C548" s="2" t="s">
        <v>12</v>
      </c>
      <c r="D548" s="8" t="s">
        <v>23</v>
      </c>
      <c r="E548" s="11">
        <v>226535</v>
      </c>
    </row>
    <row r="549" spans="1:5" ht="18.75" customHeight="1">
      <c r="A549" s="11">
        <v>1336732</v>
      </c>
      <c r="B549" s="28">
        <v>300511.07</v>
      </c>
      <c r="C549" s="2" t="s">
        <v>13</v>
      </c>
      <c r="D549" s="8" t="s">
        <v>24</v>
      </c>
      <c r="E549" s="11">
        <v>56598</v>
      </c>
    </row>
    <row r="550" spans="1:5" ht="18.75" customHeight="1">
      <c r="A550" s="11">
        <v>1876440</v>
      </c>
      <c r="B550" s="28">
        <v>419210.88</v>
      </c>
      <c r="C550" s="2" t="s">
        <v>14</v>
      </c>
      <c r="D550" s="8" t="s">
        <v>25</v>
      </c>
      <c r="E550" s="11">
        <v>343881.88</v>
      </c>
    </row>
    <row r="551" spans="1:5" ht="18.75" customHeight="1">
      <c r="A551" s="11">
        <v>210000</v>
      </c>
      <c r="B551" s="28">
        <v>66386</v>
      </c>
      <c r="C551" s="2" t="s">
        <v>15</v>
      </c>
      <c r="D551" s="8" t="s">
        <v>26</v>
      </c>
      <c r="E551" s="11">
        <v>12505.54</v>
      </c>
    </row>
    <row r="552" spans="1:5" ht="18.75" customHeight="1">
      <c r="A552" s="11">
        <f>35000+130000+1461200</f>
        <v>1626200</v>
      </c>
      <c r="B552" s="28">
        <v>721100</v>
      </c>
      <c r="C552" s="2" t="s">
        <v>72</v>
      </c>
      <c r="D552" s="8" t="s">
        <v>130</v>
      </c>
      <c r="E552" s="16">
        <v>10000</v>
      </c>
    </row>
    <row r="553" spans="1:5" ht="18.75" customHeight="1">
      <c r="A553" s="11">
        <v>198600</v>
      </c>
      <c r="B553" s="28">
        <v>20600</v>
      </c>
      <c r="C553" s="2" t="s">
        <v>131</v>
      </c>
      <c r="D553" s="8" t="s">
        <v>132</v>
      </c>
      <c r="E553" s="16">
        <v>20600</v>
      </c>
    </row>
    <row r="554" spans="1:5" ht="18.75" customHeight="1">
      <c r="A554" s="11">
        <v>1433800</v>
      </c>
      <c r="B554" s="28">
        <v>741500</v>
      </c>
      <c r="C554" s="2" t="s">
        <v>133</v>
      </c>
      <c r="D554" s="8" t="s">
        <v>134</v>
      </c>
      <c r="E554" s="16">
        <v>644500</v>
      </c>
    </row>
    <row r="555" spans="1:5" ht="18.75" customHeight="1">
      <c r="A555" s="11">
        <f>1362000+140000</f>
        <v>1502000</v>
      </c>
      <c r="B555" s="28">
        <v>553000</v>
      </c>
      <c r="C555" s="2" t="s">
        <v>136</v>
      </c>
      <c r="D555" s="8" t="s">
        <v>137</v>
      </c>
      <c r="E555" s="16">
        <v>110000</v>
      </c>
    </row>
    <row r="556" spans="1:5" ht="18.75" customHeight="1">
      <c r="A556" s="17">
        <f>SUM(A544:A555)</f>
        <v>17043562</v>
      </c>
      <c r="B556" s="29">
        <v>5176839.95</v>
      </c>
      <c r="D556" s="8"/>
      <c r="E556" s="17">
        <v>1811309.42</v>
      </c>
    </row>
    <row r="557" spans="1:5" ht="18.75" customHeight="1">
      <c r="A557" s="11"/>
      <c r="B557" s="28">
        <v>1634290</v>
      </c>
      <c r="C557" s="2" t="s">
        <v>16</v>
      </c>
      <c r="D557" s="8"/>
      <c r="E557" s="11">
        <v>0</v>
      </c>
    </row>
    <row r="558" spans="1:5" ht="18.75" customHeight="1">
      <c r="A558" s="11"/>
      <c r="B558" s="28">
        <v>1309000</v>
      </c>
      <c r="C558" s="2" t="s">
        <v>193</v>
      </c>
      <c r="D558" s="8" t="s">
        <v>147</v>
      </c>
      <c r="E558" s="11">
        <v>260500</v>
      </c>
    </row>
    <row r="559" spans="1:5" ht="18.75" customHeight="1">
      <c r="A559" s="11"/>
      <c r="B559" s="28"/>
      <c r="C559" s="2" t="s">
        <v>194</v>
      </c>
      <c r="D559" s="8"/>
      <c r="E559" s="11"/>
    </row>
    <row r="560" spans="1:5" ht="18.75" customHeight="1">
      <c r="A560" s="11"/>
      <c r="B560" s="28">
        <v>404000</v>
      </c>
      <c r="C560" s="2" t="s">
        <v>154</v>
      </c>
      <c r="D560" s="8" t="s">
        <v>147</v>
      </c>
      <c r="E560" s="11">
        <v>68000</v>
      </c>
    </row>
    <row r="561" spans="1:5" ht="18.75" customHeight="1">
      <c r="A561" s="11"/>
      <c r="B561" s="28"/>
      <c r="C561" s="2" t="s">
        <v>176</v>
      </c>
      <c r="D561" s="8"/>
      <c r="E561" s="11"/>
    </row>
    <row r="562" spans="1:5" ht="18.75" customHeight="1">
      <c r="A562" s="11"/>
      <c r="B562" s="28">
        <v>76856</v>
      </c>
      <c r="C562" s="2" t="s">
        <v>230</v>
      </c>
      <c r="D562" s="8" t="s">
        <v>224</v>
      </c>
      <c r="E562" s="11">
        <v>15519</v>
      </c>
    </row>
    <row r="563" spans="1:5" ht="18.75" customHeight="1">
      <c r="A563" s="11"/>
      <c r="B563" s="28">
        <v>599077</v>
      </c>
      <c r="C563" s="2" t="s">
        <v>138</v>
      </c>
      <c r="D563" s="8" t="s">
        <v>82</v>
      </c>
      <c r="E563" s="11">
        <v>0</v>
      </c>
    </row>
    <row r="564" spans="1:5" ht="18.75" customHeight="1">
      <c r="A564" s="11"/>
      <c r="B564" s="28">
        <v>682030.15</v>
      </c>
      <c r="C564" s="2" t="s">
        <v>125</v>
      </c>
      <c r="D564" s="8" t="s">
        <v>31</v>
      </c>
      <c r="E564" s="11">
        <v>140274.58</v>
      </c>
    </row>
    <row r="565" spans="1:5" ht="18.75" customHeight="1">
      <c r="A565" s="11"/>
      <c r="B565" s="28">
        <v>132456.72</v>
      </c>
      <c r="C565" s="2" t="s">
        <v>126</v>
      </c>
      <c r="D565" s="8" t="s">
        <v>32</v>
      </c>
      <c r="E565" s="11">
        <v>0</v>
      </c>
    </row>
    <row r="566" spans="1:5" ht="18.75" customHeight="1">
      <c r="A566" s="11"/>
      <c r="B566" s="28">
        <v>580917</v>
      </c>
      <c r="C566" s="2" t="s">
        <v>146</v>
      </c>
      <c r="D566" s="8" t="s">
        <v>82</v>
      </c>
      <c r="E566" s="11">
        <v>0</v>
      </c>
    </row>
    <row r="567" spans="1:5" ht="18.75" customHeight="1">
      <c r="A567" s="11"/>
      <c r="B567" s="11">
        <v>0</v>
      </c>
      <c r="C567" s="2" t="s">
        <v>19</v>
      </c>
      <c r="D567" s="8" t="s">
        <v>30</v>
      </c>
      <c r="E567" s="11">
        <v>0</v>
      </c>
    </row>
    <row r="568" spans="1:5" ht="18.75" customHeight="1">
      <c r="A568" s="11"/>
      <c r="B568" s="28">
        <v>23070</v>
      </c>
      <c r="C568" s="2" t="s">
        <v>168</v>
      </c>
      <c r="D568" s="8" t="s">
        <v>173</v>
      </c>
      <c r="E568" s="11">
        <v>0</v>
      </c>
    </row>
    <row r="569" spans="1:5" ht="18.75" customHeight="1">
      <c r="A569" s="11"/>
      <c r="B569" s="28">
        <v>38523</v>
      </c>
      <c r="C569" s="44" t="s">
        <v>215</v>
      </c>
      <c r="D569" s="8" t="s">
        <v>82</v>
      </c>
      <c r="E569" s="11">
        <v>0</v>
      </c>
    </row>
    <row r="570" spans="1:5" ht="18.75" customHeight="1">
      <c r="A570" s="11"/>
      <c r="B570" s="28">
        <f>E570+B441</f>
        <v>888500</v>
      </c>
      <c r="C570" s="2" t="s">
        <v>167</v>
      </c>
      <c r="D570" s="8" t="s">
        <v>27</v>
      </c>
      <c r="E570" s="11">
        <v>0</v>
      </c>
    </row>
    <row r="571" spans="1:5" ht="18.75" customHeight="1">
      <c r="A571" s="11"/>
      <c r="B571" s="28">
        <v>2098788</v>
      </c>
      <c r="C571" s="2" t="s">
        <v>80</v>
      </c>
      <c r="D571" s="8" t="s">
        <v>81</v>
      </c>
      <c r="E571" s="11">
        <v>459780</v>
      </c>
    </row>
    <row r="572" spans="1:5" ht="18.75" customHeight="1">
      <c r="A572" s="19"/>
      <c r="B572" s="18">
        <v>8467507.87</v>
      </c>
      <c r="D572" s="8"/>
      <c r="E572" s="17">
        <v>944073.58</v>
      </c>
    </row>
    <row r="573" spans="1:5" ht="18.75" customHeight="1">
      <c r="A573" s="11"/>
      <c r="B573" s="15">
        <f>B556+B572</f>
        <v>13644347.82</v>
      </c>
      <c r="C573" s="20" t="s">
        <v>74</v>
      </c>
      <c r="D573" s="8"/>
      <c r="E573" s="17">
        <v>2755383</v>
      </c>
    </row>
    <row r="574" spans="1:5" ht="18.75" customHeight="1">
      <c r="A574" s="11"/>
      <c r="B574" s="26">
        <v>4404224.78</v>
      </c>
      <c r="D574" s="8"/>
      <c r="E574" s="12">
        <v>2822800.4</v>
      </c>
    </row>
    <row r="575" spans="1:5" ht="18.75" customHeight="1" thickBot="1">
      <c r="A575" s="11"/>
      <c r="B575" s="30">
        <f>B505+B574</f>
        <v>23829971.420000006</v>
      </c>
      <c r="C575" s="31" t="s">
        <v>78</v>
      </c>
      <c r="D575" s="8"/>
      <c r="E575" s="32">
        <f>E505+E574</f>
        <v>23829971.42</v>
      </c>
    </row>
    <row r="576" spans="1:5" ht="18.75" customHeight="1" thickTop="1">
      <c r="A576" s="2" t="s">
        <v>33</v>
      </c>
      <c r="B576" s="33"/>
      <c r="C576" s="34"/>
      <c r="D576" s="34"/>
      <c r="E576" s="34"/>
    </row>
    <row r="577" spans="1:5" ht="18.75" customHeight="1">
      <c r="A577" s="35" t="s">
        <v>34</v>
      </c>
      <c r="B577" s="33"/>
      <c r="C577" s="34"/>
      <c r="D577" s="34"/>
      <c r="E577" s="36"/>
    </row>
    <row r="578" spans="1:5" ht="18.75" customHeight="1">
      <c r="A578" s="54" t="s">
        <v>38</v>
      </c>
      <c r="B578" s="54"/>
      <c r="C578" s="54"/>
      <c r="D578" s="54"/>
      <c r="E578" s="54"/>
    </row>
    <row r="579" spans="1:5" ht="18.75" customHeight="1">
      <c r="A579" s="54" t="s">
        <v>181</v>
      </c>
      <c r="B579" s="54"/>
      <c r="C579" s="54"/>
      <c r="D579" s="54"/>
      <c r="E579" s="54"/>
    </row>
    <row r="580" spans="1:5" ht="18.75" customHeight="1">
      <c r="A580" s="54" t="s">
        <v>35</v>
      </c>
      <c r="B580" s="54"/>
      <c r="C580" s="54"/>
      <c r="D580" s="54"/>
      <c r="E580" s="54"/>
    </row>
    <row r="581" spans="1:5" ht="18.75" customHeight="1">
      <c r="A581" s="2"/>
      <c r="B581" s="33"/>
      <c r="C581" s="34"/>
      <c r="D581" s="34"/>
      <c r="E581" s="2"/>
    </row>
    <row r="582" spans="1:5" ht="18.75" customHeight="1">
      <c r="A582" s="54" t="s">
        <v>36</v>
      </c>
      <c r="B582" s="54"/>
      <c r="C582" s="54"/>
      <c r="D582" s="54"/>
      <c r="E582" s="54"/>
    </row>
    <row r="583" spans="1:5" ht="18.75" customHeight="1">
      <c r="A583" s="54" t="s">
        <v>37</v>
      </c>
      <c r="B583" s="54"/>
      <c r="C583" s="54"/>
      <c r="D583" s="54"/>
      <c r="E583" s="54"/>
    </row>
    <row r="584" spans="1:5" ht="18.75" customHeight="1">
      <c r="A584" s="54" t="s">
        <v>246</v>
      </c>
      <c r="B584" s="54"/>
      <c r="C584" s="54"/>
      <c r="D584" s="54"/>
      <c r="E584" s="54"/>
    </row>
    <row r="585" spans="1:5" ht="18.75" customHeight="1">
      <c r="A585" s="52" t="s">
        <v>247</v>
      </c>
      <c r="B585" s="52"/>
      <c r="C585" s="52"/>
      <c r="D585" s="52"/>
      <c r="E585" s="52"/>
    </row>
    <row r="586" spans="1:5" ht="18.75" customHeight="1">
      <c r="A586" s="52" t="s">
        <v>39</v>
      </c>
      <c r="B586" s="52"/>
      <c r="C586" s="52"/>
      <c r="D586" s="52"/>
      <c r="E586" s="52"/>
    </row>
    <row r="587" spans="1:5" ht="18.75" customHeight="1">
      <c r="A587" s="37" t="s">
        <v>149</v>
      </c>
      <c r="E587" s="37">
        <v>16500</v>
      </c>
    </row>
    <row r="588" spans="1:5" ht="18.75" customHeight="1">
      <c r="A588" s="37" t="s">
        <v>150</v>
      </c>
      <c r="E588" s="37">
        <v>87025.95</v>
      </c>
    </row>
    <row r="589" spans="1:5" ht="18.75" customHeight="1">
      <c r="A589" s="37" t="s">
        <v>42</v>
      </c>
      <c r="E589" s="37">
        <v>1610.85</v>
      </c>
    </row>
    <row r="590" spans="1:5" ht="18.75" customHeight="1">
      <c r="A590" s="37" t="s">
        <v>43</v>
      </c>
      <c r="E590" s="37">
        <v>1933.02</v>
      </c>
    </row>
    <row r="591" spans="1:5" ht="18.75" customHeight="1">
      <c r="A591" s="37" t="s">
        <v>40</v>
      </c>
      <c r="E591" s="37">
        <v>8405.89</v>
      </c>
    </row>
    <row r="592" spans="1:5" ht="18.75" customHeight="1">
      <c r="A592" s="37" t="s">
        <v>41</v>
      </c>
      <c r="E592" s="37">
        <v>8585</v>
      </c>
    </row>
    <row r="593" spans="1:5" ht="18.75" customHeight="1">
      <c r="A593" s="52" t="s">
        <v>44</v>
      </c>
      <c r="B593" s="52"/>
      <c r="E593" s="38">
        <f>SUM(E587:E592)</f>
        <v>124060.71</v>
      </c>
    </row>
    <row r="594" spans="1:5" ht="18.75" customHeight="1">
      <c r="A594" s="31"/>
      <c r="B594" s="31"/>
      <c r="E594" s="38"/>
    </row>
    <row r="595" spans="1:5" ht="18.75" customHeight="1">
      <c r="A595" s="31"/>
      <c r="B595" s="31"/>
      <c r="E595" s="38"/>
    </row>
    <row r="596" spans="1:5" ht="18.75" customHeight="1">
      <c r="A596" s="31"/>
      <c r="B596" s="31"/>
      <c r="E596" s="38"/>
    </row>
    <row r="597" spans="1:5" ht="18.75" customHeight="1">
      <c r="A597" s="52" t="s">
        <v>248</v>
      </c>
      <c r="B597" s="52"/>
      <c r="C597" s="52"/>
      <c r="D597" s="52"/>
      <c r="E597" s="52"/>
    </row>
    <row r="598" spans="1:5" ht="18.75" customHeight="1">
      <c r="A598" s="52" t="s">
        <v>39</v>
      </c>
      <c r="B598" s="52"/>
      <c r="C598" s="52"/>
      <c r="D598" s="52"/>
      <c r="E598" s="52"/>
    </row>
    <row r="599" spans="1:5" ht="18.75" customHeight="1">
      <c r="A599" s="51" t="s">
        <v>102</v>
      </c>
      <c r="B599" s="51"/>
      <c r="C599" s="3"/>
      <c r="D599" s="3"/>
      <c r="E599" s="31">
        <v>1233.7</v>
      </c>
    </row>
    <row r="600" spans="1:5" ht="18.75" customHeight="1">
      <c r="A600" s="39" t="s">
        <v>43</v>
      </c>
      <c r="B600" s="39"/>
      <c r="C600" s="3"/>
      <c r="D600" s="3"/>
      <c r="E600" s="21">
        <v>0</v>
      </c>
    </row>
    <row r="601" spans="1:5" ht="18.75" customHeight="1">
      <c r="A601" s="39" t="s">
        <v>208</v>
      </c>
      <c r="B601" s="39"/>
      <c r="C601" s="3"/>
      <c r="D601" s="3"/>
      <c r="E601" s="31">
        <v>13164.93</v>
      </c>
    </row>
    <row r="602" spans="1:5" ht="18.75" customHeight="1">
      <c r="A602" s="51" t="s">
        <v>103</v>
      </c>
      <c r="B602" s="51"/>
      <c r="C602" s="3"/>
      <c r="D602" s="3"/>
      <c r="E602" s="31">
        <v>87025.95</v>
      </c>
    </row>
    <row r="603" spans="1:5" ht="18.75" customHeight="1">
      <c r="A603" s="39" t="s">
        <v>151</v>
      </c>
      <c r="B603" s="39"/>
      <c r="C603" s="3"/>
      <c r="D603" s="3"/>
      <c r="E603" s="31">
        <v>16500</v>
      </c>
    </row>
    <row r="604" spans="1:5" ht="18.75" customHeight="1">
      <c r="A604" s="39" t="s">
        <v>41</v>
      </c>
      <c r="B604" s="39"/>
      <c r="C604" s="3"/>
      <c r="D604" s="3"/>
      <c r="E604" s="31">
        <v>22350</v>
      </c>
    </row>
    <row r="605" spans="1:5" ht="18.75" customHeight="1">
      <c r="A605" s="52" t="s">
        <v>44</v>
      </c>
      <c r="B605" s="52"/>
      <c r="E605" s="40">
        <f>SUM(E599:E604)</f>
        <v>140274.58000000002</v>
      </c>
    </row>
    <row r="606" ht="18.75" customHeight="1"/>
    <row r="607" ht="18.75" customHeight="1"/>
    <row r="608" ht="18.75" customHeight="1"/>
    <row r="609" spans="1:5" ht="18.75" customHeight="1">
      <c r="A609" s="53" t="s">
        <v>249</v>
      </c>
      <c r="B609" s="53"/>
      <c r="C609" s="53"/>
      <c r="D609" s="53"/>
      <c r="E609" s="38"/>
    </row>
    <row r="610" spans="1:5" ht="18.75" customHeight="1">
      <c r="A610" s="53" t="s">
        <v>45</v>
      </c>
      <c r="B610" s="53"/>
      <c r="C610" s="53"/>
      <c r="D610" s="53"/>
      <c r="E610" s="38"/>
    </row>
    <row r="611" spans="1:5" ht="18.75" customHeight="1">
      <c r="A611" s="2"/>
      <c r="B611" s="33"/>
      <c r="C611" s="34"/>
      <c r="D611" s="42"/>
      <c r="E611" s="42"/>
    </row>
    <row r="612" spans="1:5" ht="18.75" customHeight="1">
      <c r="A612" s="2" t="s">
        <v>203</v>
      </c>
      <c r="B612" s="33"/>
      <c r="C612" s="34"/>
      <c r="D612" s="42"/>
      <c r="E612" s="42" t="s">
        <v>82</v>
      </c>
    </row>
    <row r="613" spans="1:5" ht="18.75" customHeight="1">
      <c r="A613" s="2" t="s">
        <v>202</v>
      </c>
      <c r="B613" s="33"/>
      <c r="C613" s="34"/>
      <c r="D613" s="42"/>
      <c r="E613" s="42" t="s">
        <v>82</v>
      </c>
    </row>
    <row r="614" spans="1:5" ht="18.75" customHeight="1">
      <c r="A614" s="20" t="s">
        <v>44</v>
      </c>
      <c r="B614" s="33"/>
      <c r="C614" s="34"/>
      <c r="D614" s="43"/>
      <c r="E614" s="43">
        <f>SUM(E611:E613)</f>
        <v>0</v>
      </c>
    </row>
    <row r="615" spans="1:5" ht="18.75" customHeight="1">
      <c r="A615" s="20"/>
      <c r="B615" s="33"/>
      <c r="C615" s="34"/>
      <c r="D615" s="43"/>
      <c r="E615" s="43"/>
    </row>
    <row r="616" spans="1:5" ht="18.75" customHeight="1">
      <c r="A616" s="20"/>
      <c r="B616" s="33"/>
      <c r="C616" s="34"/>
      <c r="D616" s="43"/>
      <c r="E616" s="43"/>
    </row>
    <row r="617" spans="1:5" ht="18.75" customHeight="1">
      <c r="A617" s="20"/>
      <c r="B617" s="33"/>
      <c r="C617" s="34"/>
      <c r="D617" s="43"/>
      <c r="E617" s="43"/>
    </row>
    <row r="618" spans="1:5" ht="18.75" customHeight="1">
      <c r="A618" s="20"/>
      <c r="B618" s="33"/>
      <c r="C618" s="34"/>
      <c r="D618" s="43"/>
      <c r="E618" s="43"/>
    </row>
    <row r="619" spans="1:5" ht="18.75" customHeight="1">
      <c r="A619" s="20"/>
      <c r="B619" s="33"/>
      <c r="C619" s="34"/>
      <c r="D619" s="43"/>
      <c r="E619" s="43"/>
    </row>
    <row r="620" spans="1:5" ht="18.75" customHeight="1">
      <c r="A620" s="20"/>
      <c r="B620" s="33"/>
      <c r="C620" s="34"/>
      <c r="D620" s="43"/>
      <c r="E620" s="43"/>
    </row>
    <row r="621" spans="1:5" ht="18.75" customHeight="1">
      <c r="A621" s="20"/>
      <c r="B621" s="33"/>
      <c r="C621" s="34"/>
      <c r="D621" s="43"/>
      <c r="E621" s="43"/>
    </row>
    <row r="622" spans="1:5" ht="18.75" customHeight="1">
      <c r="A622" s="20"/>
      <c r="B622" s="33"/>
      <c r="C622" s="34"/>
      <c r="D622" s="43"/>
      <c r="E622" s="43"/>
    </row>
    <row r="623" spans="1:5" ht="18.75" customHeight="1">
      <c r="A623" s="20"/>
      <c r="B623" s="33"/>
      <c r="C623" s="34"/>
      <c r="D623" s="43"/>
      <c r="E623" s="43"/>
    </row>
    <row r="624" spans="1:5" ht="18.75" customHeight="1">
      <c r="A624" s="20"/>
      <c r="B624" s="33"/>
      <c r="C624" s="34"/>
      <c r="D624" s="43"/>
      <c r="E624" s="43"/>
    </row>
    <row r="625" spans="1:5" ht="18.75" customHeight="1">
      <c r="A625" s="20"/>
      <c r="B625" s="33"/>
      <c r="C625" s="34"/>
      <c r="D625" s="43"/>
      <c r="E625" s="43"/>
    </row>
    <row r="626" spans="1:5" ht="18.75" customHeight="1">
      <c r="A626" s="20"/>
      <c r="B626" s="33"/>
      <c r="C626" s="34"/>
      <c r="D626" s="43"/>
      <c r="E626" s="43"/>
    </row>
    <row r="627" spans="1:5" ht="18.75" customHeight="1">
      <c r="A627" s="20"/>
      <c r="B627" s="33"/>
      <c r="C627" s="34"/>
      <c r="D627" s="43"/>
      <c r="E627" s="43"/>
    </row>
    <row r="628" spans="1:5" ht="18.75" customHeight="1">
      <c r="A628" s="1" t="s">
        <v>75</v>
      </c>
      <c r="B628" s="1"/>
      <c r="C628" s="56" t="s">
        <v>174</v>
      </c>
      <c r="D628" s="56"/>
      <c r="E628" s="56"/>
    </row>
    <row r="629" spans="1:5" ht="18.75" customHeight="1">
      <c r="A629" s="52" t="s">
        <v>47</v>
      </c>
      <c r="B629" s="52"/>
      <c r="C629" s="52"/>
      <c r="D629" s="52"/>
      <c r="E629" s="52"/>
    </row>
    <row r="630" spans="1:5" ht="18.75" customHeight="1">
      <c r="A630" s="52" t="s">
        <v>253</v>
      </c>
      <c r="B630" s="52"/>
      <c r="C630" s="52"/>
      <c r="D630" s="52"/>
      <c r="E630" s="52"/>
    </row>
    <row r="631" spans="1:5" ht="18.75" customHeight="1">
      <c r="A631" s="57" t="s">
        <v>48</v>
      </c>
      <c r="B631" s="58"/>
      <c r="C631" s="59" t="s">
        <v>51</v>
      </c>
      <c r="D631" s="4"/>
      <c r="E631" s="5" t="s">
        <v>54</v>
      </c>
    </row>
    <row r="632" spans="1:5" ht="18.75" customHeight="1">
      <c r="A632" s="6" t="s">
        <v>49</v>
      </c>
      <c r="B632" s="7" t="s">
        <v>50</v>
      </c>
      <c r="C632" s="60"/>
      <c r="D632" s="8" t="s">
        <v>52</v>
      </c>
      <c r="E632" s="6" t="s">
        <v>50</v>
      </c>
    </row>
    <row r="633" spans="1:5" ht="18.75" customHeight="1">
      <c r="A633" s="9" t="s">
        <v>55</v>
      </c>
      <c r="B633" s="10" t="s">
        <v>55</v>
      </c>
      <c r="C633" s="61"/>
      <c r="D633" s="8" t="s">
        <v>53</v>
      </c>
      <c r="E633" s="9" t="s">
        <v>55</v>
      </c>
    </row>
    <row r="634" spans="1:5" ht="18.75" customHeight="1">
      <c r="A634" s="11"/>
      <c r="B634" s="12">
        <f>5499898.73+6440133.12+133816.13+7351170.36+728.3</f>
        <v>19425746.640000004</v>
      </c>
      <c r="C634" s="13" t="s">
        <v>56</v>
      </c>
      <c r="D634" s="8"/>
      <c r="E634" s="11">
        <v>23829971.42</v>
      </c>
    </row>
    <row r="635" spans="1:5" ht="18.75" customHeight="1">
      <c r="A635" s="11"/>
      <c r="B635" s="14"/>
      <c r="C635" s="13" t="s">
        <v>327</v>
      </c>
      <c r="D635" s="8"/>
      <c r="E635" s="11"/>
    </row>
    <row r="636" spans="1:5" ht="18.75" customHeight="1">
      <c r="A636" s="11">
        <f>37022+112089+400</f>
        <v>149511</v>
      </c>
      <c r="B636" s="15">
        <v>103929.81</v>
      </c>
      <c r="C636" s="2" t="s">
        <v>57</v>
      </c>
      <c r="D636" s="8" t="s">
        <v>62</v>
      </c>
      <c r="E636" s="11">
        <v>19907.66</v>
      </c>
    </row>
    <row r="637" spans="1:5" ht="18.75" customHeight="1">
      <c r="A637" s="11">
        <f>15640+27026+1200+11840</f>
        <v>55706</v>
      </c>
      <c r="B637" s="15">
        <v>71033.04</v>
      </c>
      <c r="C637" s="2" t="s">
        <v>58</v>
      </c>
      <c r="D637" s="8" t="s">
        <v>63</v>
      </c>
      <c r="E637" s="11">
        <v>18907</v>
      </c>
    </row>
    <row r="638" spans="1:5" ht="18.75" customHeight="1">
      <c r="A638" s="11">
        <v>105890</v>
      </c>
      <c r="B638" s="15">
        <v>50655.17</v>
      </c>
      <c r="C638" s="2" t="s">
        <v>59</v>
      </c>
      <c r="D638" s="8" t="s">
        <v>64</v>
      </c>
      <c r="E638" s="16">
        <v>29723.36</v>
      </c>
    </row>
    <row r="639" spans="1:5" ht="18.75" customHeight="1">
      <c r="A639" s="11">
        <v>0</v>
      </c>
      <c r="B639" s="15">
        <v>400</v>
      </c>
      <c r="C639" s="2" t="s">
        <v>216</v>
      </c>
      <c r="D639" s="8" t="s">
        <v>217</v>
      </c>
      <c r="E639" s="16"/>
    </row>
    <row r="640" spans="1:5" ht="18.75" customHeight="1">
      <c r="A640" s="11">
        <f>68400+9300</f>
        <v>77700</v>
      </c>
      <c r="B640" s="15">
        <v>85800</v>
      </c>
      <c r="C640" s="2" t="s">
        <v>60</v>
      </c>
      <c r="D640" s="8" t="s">
        <v>65</v>
      </c>
      <c r="E640" s="16"/>
    </row>
    <row r="641" spans="1:5" ht="18.75" customHeight="1">
      <c r="A641" s="11">
        <f>925618+2394007+420846+1841384+3926965+18749+41908+64586</f>
        <v>9634063</v>
      </c>
      <c r="B641" s="15">
        <v>4777432.53</v>
      </c>
      <c r="C641" s="2" t="s">
        <v>61</v>
      </c>
      <c r="D641" s="8" t="s">
        <v>66</v>
      </c>
      <c r="E641" s="16">
        <v>548373.69</v>
      </c>
    </row>
    <row r="642" spans="1:5" ht="18.75" customHeight="1">
      <c r="A642" s="11">
        <v>7020692</v>
      </c>
      <c r="B642" s="15">
        <v>6983524</v>
      </c>
      <c r="C642" s="2" t="s">
        <v>129</v>
      </c>
      <c r="D642" s="8" t="s">
        <v>135</v>
      </c>
      <c r="E642" s="16"/>
    </row>
    <row r="643" spans="1:5" ht="18.75" customHeight="1">
      <c r="A643" s="17">
        <f>SUM(A636:A642)</f>
        <v>17043562</v>
      </c>
      <c r="B643" s="18">
        <v>12072774.55</v>
      </c>
      <c r="D643" s="8"/>
      <c r="E643" s="17">
        <v>616911.7</v>
      </c>
    </row>
    <row r="644" spans="1:5" ht="18.75" customHeight="1">
      <c r="A644" s="11"/>
      <c r="B644" s="15">
        <v>112010</v>
      </c>
      <c r="C644" s="2" t="s">
        <v>16</v>
      </c>
      <c r="D644" s="8" t="s">
        <v>27</v>
      </c>
      <c r="E644" s="11"/>
    </row>
    <row r="645" spans="1:5" ht="18.75" customHeight="1">
      <c r="A645" s="11"/>
      <c r="B645" s="15">
        <v>1545000</v>
      </c>
      <c r="C645" s="2" t="s">
        <v>259</v>
      </c>
      <c r="D645" s="8" t="s">
        <v>224</v>
      </c>
      <c r="E645" s="11"/>
    </row>
    <row r="646" spans="1:5" ht="18.75" customHeight="1">
      <c r="A646" s="11"/>
      <c r="B646" s="15"/>
      <c r="C646" s="2" t="s">
        <v>260</v>
      </c>
      <c r="D646" s="8"/>
      <c r="E646" s="11"/>
    </row>
    <row r="647" spans="1:5" ht="18.75" customHeight="1">
      <c r="A647" s="11"/>
      <c r="B647" s="15">
        <v>540000</v>
      </c>
      <c r="C647" s="2" t="s">
        <v>258</v>
      </c>
      <c r="D647" s="8" t="s">
        <v>224</v>
      </c>
      <c r="E647" s="11"/>
    </row>
    <row r="648" spans="1:5" ht="18.75" customHeight="1">
      <c r="A648" s="11"/>
      <c r="B648" s="15">
        <v>20000</v>
      </c>
      <c r="C648" s="2" t="s">
        <v>267</v>
      </c>
      <c r="D648" s="8" t="s">
        <v>224</v>
      </c>
      <c r="E648" s="11">
        <v>20000</v>
      </c>
    </row>
    <row r="649" spans="1:5" ht="18.75" customHeight="1">
      <c r="A649" s="11"/>
      <c r="B649" s="15">
        <v>93114</v>
      </c>
      <c r="C649" s="2" t="s">
        <v>230</v>
      </c>
      <c r="D649" s="8" t="s">
        <v>224</v>
      </c>
      <c r="E649" s="11">
        <v>15519</v>
      </c>
    </row>
    <row r="650" spans="1:5" ht="18.75" customHeight="1">
      <c r="A650" s="11"/>
      <c r="B650" s="15">
        <v>11100</v>
      </c>
      <c r="C650" s="44" t="s">
        <v>276</v>
      </c>
      <c r="D650" s="8" t="s">
        <v>224</v>
      </c>
      <c r="E650" s="11">
        <v>11100</v>
      </c>
    </row>
    <row r="651" spans="1:5" ht="18.75" customHeight="1">
      <c r="A651" s="11"/>
      <c r="B651" s="15">
        <v>38523</v>
      </c>
      <c r="C651" s="2" t="s">
        <v>156</v>
      </c>
      <c r="D651" s="8" t="s">
        <v>231</v>
      </c>
      <c r="E651" s="11"/>
    </row>
    <row r="652" spans="1:5" ht="18.75" customHeight="1">
      <c r="A652" s="11"/>
      <c r="B652" s="15">
        <v>3899.96</v>
      </c>
      <c r="C652" s="2" t="s">
        <v>153</v>
      </c>
      <c r="D652" s="8" t="s">
        <v>30</v>
      </c>
      <c r="E652" s="11">
        <v>582.96</v>
      </c>
    </row>
    <row r="653" spans="1:5" ht="18.75" customHeight="1">
      <c r="A653" s="11"/>
      <c r="B653" s="15">
        <v>620553</v>
      </c>
      <c r="C653" s="2" t="s">
        <v>152</v>
      </c>
      <c r="D653" s="8" t="s">
        <v>30</v>
      </c>
      <c r="E653" s="11">
        <v>31500</v>
      </c>
    </row>
    <row r="654" spans="1:5" ht="18.75" customHeight="1">
      <c r="A654" s="11"/>
      <c r="B654" s="15">
        <v>2579468</v>
      </c>
      <c r="C654" s="2" t="s">
        <v>80</v>
      </c>
      <c r="D654" s="8" t="s">
        <v>81</v>
      </c>
      <c r="E654" s="11">
        <v>485680</v>
      </c>
    </row>
    <row r="655" spans="1:5" ht="18.75" customHeight="1">
      <c r="A655" s="11"/>
      <c r="B655" s="15">
        <v>934500</v>
      </c>
      <c r="C655" s="2" t="s">
        <v>167</v>
      </c>
      <c r="D655" s="8" t="s">
        <v>27</v>
      </c>
      <c r="E655" s="11">
        <v>23000</v>
      </c>
    </row>
    <row r="656" spans="1:5" ht="18.75" customHeight="1">
      <c r="A656" s="11"/>
      <c r="B656" s="15">
        <v>38523</v>
      </c>
      <c r="C656" s="44" t="s">
        <v>215</v>
      </c>
      <c r="D656" s="8" t="s">
        <v>82</v>
      </c>
      <c r="E656" s="11"/>
    </row>
    <row r="657" spans="1:5" ht="18.75" customHeight="1">
      <c r="A657" s="11"/>
      <c r="B657" s="15">
        <v>729585.5</v>
      </c>
      <c r="C657" s="2" t="s">
        <v>124</v>
      </c>
      <c r="D657" s="8" t="s">
        <v>31</v>
      </c>
      <c r="E657" s="11">
        <v>109234.74</v>
      </c>
    </row>
    <row r="658" spans="1:5" ht="18.75" customHeight="1">
      <c r="A658" s="11"/>
      <c r="B658" s="15">
        <v>23070</v>
      </c>
      <c r="C658" s="2" t="s">
        <v>168</v>
      </c>
      <c r="D658" s="8" t="s">
        <v>82</v>
      </c>
      <c r="E658" s="11"/>
    </row>
    <row r="659" spans="1:5" ht="18.75" customHeight="1">
      <c r="A659" s="11"/>
      <c r="B659" s="15">
        <v>103.74</v>
      </c>
      <c r="C659" s="45" t="s">
        <v>274</v>
      </c>
      <c r="D659" s="8"/>
      <c r="E659" s="11">
        <v>103.74</v>
      </c>
    </row>
    <row r="660" spans="1:5" ht="18.75" customHeight="1">
      <c r="A660" s="19"/>
      <c r="B660" s="18">
        <v>7289430.2</v>
      </c>
      <c r="D660" s="8"/>
      <c r="E660" s="17">
        <v>696720.44</v>
      </c>
    </row>
    <row r="661" spans="1:5" ht="18.75" customHeight="1">
      <c r="A661" s="11"/>
      <c r="B661" s="18">
        <f>B643+B660</f>
        <v>19362204.75</v>
      </c>
      <c r="C661" s="20" t="s">
        <v>67</v>
      </c>
      <c r="D661" s="8"/>
      <c r="E661" s="17">
        <v>1313632.15</v>
      </c>
    </row>
    <row r="662" spans="1:5" ht="18.75" customHeight="1">
      <c r="A662" s="21"/>
      <c r="B662" s="22"/>
      <c r="C662" s="24"/>
      <c r="D662" s="23"/>
      <c r="E662" s="21"/>
    </row>
    <row r="663" spans="1:5" ht="18.75" customHeight="1">
      <c r="A663" s="21"/>
      <c r="B663" s="22"/>
      <c r="C663" s="24"/>
      <c r="D663" s="23"/>
      <c r="E663" s="21"/>
    </row>
    <row r="664" spans="1:5" ht="18.75" customHeight="1">
      <c r="A664" s="21"/>
      <c r="B664" s="22"/>
      <c r="C664" s="24"/>
      <c r="D664" s="23"/>
      <c r="E664" s="21"/>
    </row>
    <row r="665" spans="1:5" ht="18.75" customHeight="1">
      <c r="A665" s="21"/>
      <c r="B665" s="22"/>
      <c r="C665" s="24"/>
      <c r="D665" s="23"/>
      <c r="E665" s="21"/>
    </row>
    <row r="666" spans="1:5" ht="18.75" customHeight="1">
      <c r="A666" s="21"/>
      <c r="B666" s="22"/>
      <c r="C666" s="24"/>
      <c r="D666" s="23"/>
      <c r="E666" s="21"/>
    </row>
    <row r="667" spans="1:5" ht="18.75" customHeight="1">
      <c r="A667" s="21"/>
      <c r="B667" s="22"/>
      <c r="C667" s="24"/>
      <c r="D667" s="23"/>
      <c r="E667" s="21"/>
    </row>
    <row r="668" spans="1:5" ht="18.75" customHeight="1">
      <c r="A668" s="21"/>
      <c r="B668" s="22"/>
      <c r="C668" s="24"/>
      <c r="D668" s="23"/>
      <c r="E668" s="21"/>
    </row>
    <row r="669" spans="1:5" ht="18.75" customHeight="1">
      <c r="A669" s="21"/>
      <c r="B669" s="22"/>
      <c r="C669" s="24"/>
      <c r="D669" s="23"/>
      <c r="E669" s="21"/>
    </row>
    <row r="670" spans="1:5" ht="18.75" customHeight="1">
      <c r="A670" s="21"/>
      <c r="B670" s="22"/>
      <c r="C670" s="24"/>
      <c r="D670" s="23"/>
      <c r="E670" s="21"/>
    </row>
    <row r="671" spans="1:5" ht="18.75" customHeight="1">
      <c r="A671" s="21"/>
      <c r="B671" s="22"/>
      <c r="C671" s="24" t="s">
        <v>79</v>
      </c>
      <c r="D671" s="23"/>
      <c r="E671" s="21"/>
    </row>
    <row r="672" spans="1:5" ht="18.75" customHeight="1">
      <c r="A672" s="25"/>
      <c r="B672" s="26"/>
      <c r="C672" s="27" t="s">
        <v>73</v>
      </c>
      <c r="D672" s="4"/>
      <c r="E672" s="12"/>
    </row>
    <row r="673" spans="1:5" ht="18.75" customHeight="1">
      <c r="A673" s="11">
        <v>2170230</v>
      </c>
      <c r="B673" s="28">
        <v>227422</v>
      </c>
      <c r="C673" s="2" t="s">
        <v>68</v>
      </c>
      <c r="D673" s="8" t="s">
        <v>76</v>
      </c>
      <c r="E673" s="12">
        <v>5201</v>
      </c>
    </row>
    <row r="674" spans="1:5" ht="18.75" customHeight="1">
      <c r="A674" s="11">
        <f>1693360-114000-18000+830400+392000+150000</f>
        <v>2933760</v>
      </c>
      <c r="B674" s="28">
        <v>1315330</v>
      </c>
      <c r="C674" s="2" t="s">
        <v>69</v>
      </c>
      <c r="D674" s="8" t="s">
        <v>139</v>
      </c>
      <c r="E674" s="16">
        <v>219990</v>
      </c>
    </row>
    <row r="675" spans="1:5" ht="18.75" customHeight="1">
      <c r="A675" s="11">
        <f>114000+18000</f>
        <v>132000</v>
      </c>
      <c r="B675" s="28">
        <v>59280</v>
      </c>
      <c r="C675" s="2" t="s">
        <v>70</v>
      </c>
      <c r="D675" s="8" t="s">
        <v>140</v>
      </c>
      <c r="E675" s="11">
        <v>9880</v>
      </c>
    </row>
    <row r="676" spans="1:5" ht="18.75" customHeight="1">
      <c r="A676" s="11">
        <v>821600</v>
      </c>
      <c r="B676" s="28">
        <v>241612</v>
      </c>
      <c r="C676" s="2" t="s">
        <v>71</v>
      </c>
      <c r="D676" s="8" t="s">
        <v>141</v>
      </c>
      <c r="E676" s="11">
        <v>44620</v>
      </c>
    </row>
    <row r="677" spans="1:5" ht="18.75" customHeight="1">
      <c r="A677" s="11">
        <v>2786200</v>
      </c>
      <c r="B677" s="28">
        <v>1060331</v>
      </c>
      <c r="C677" s="2" t="s">
        <v>12</v>
      </c>
      <c r="D677" s="8" t="s">
        <v>23</v>
      </c>
      <c r="E677" s="11">
        <v>269752</v>
      </c>
    </row>
    <row r="678" spans="1:5" ht="18.75" customHeight="1">
      <c r="A678" s="11">
        <v>1336732</v>
      </c>
      <c r="B678" s="28">
        <v>401550.37</v>
      </c>
      <c r="C678" s="2" t="s">
        <v>13</v>
      </c>
      <c r="D678" s="8" t="s">
        <v>24</v>
      </c>
      <c r="E678" s="11">
        <v>101039.3</v>
      </c>
    </row>
    <row r="679" spans="1:5" ht="18.75" customHeight="1">
      <c r="A679" s="11">
        <v>1886440</v>
      </c>
      <c r="B679" s="28">
        <v>730720.68</v>
      </c>
      <c r="C679" s="2" t="s">
        <v>14</v>
      </c>
      <c r="D679" s="8" t="s">
        <v>25</v>
      </c>
      <c r="E679" s="11">
        <v>311509.8</v>
      </c>
    </row>
    <row r="680" spans="1:5" ht="18.75" customHeight="1">
      <c r="A680" s="11">
        <v>210000</v>
      </c>
      <c r="B680" s="28">
        <v>81182.49</v>
      </c>
      <c r="C680" s="2" t="s">
        <v>15</v>
      </c>
      <c r="D680" s="8" t="s">
        <v>26</v>
      </c>
      <c r="E680" s="11">
        <v>14796.49</v>
      </c>
    </row>
    <row r="681" spans="1:5" ht="18.75" customHeight="1">
      <c r="A681" s="11">
        <f>35000+130000+1461200</f>
        <v>1626200</v>
      </c>
      <c r="B681" s="28">
        <v>721100</v>
      </c>
      <c r="C681" s="2" t="s">
        <v>72</v>
      </c>
      <c r="D681" s="8" t="s">
        <v>130</v>
      </c>
      <c r="E681" s="16"/>
    </row>
    <row r="682" spans="1:5" ht="18.75" customHeight="1">
      <c r="A682" s="11">
        <v>198600</v>
      </c>
      <c r="B682" s="28">
        <v>20600</v>
      </c>
      <c r="C682" s="2" t="s">
        <v>131</v>
      </c>
      <c r="D682" s="8" t="s">
        <v>132</v>
      </c>
      <c r="E682" s="16"/>
    </row>
    <row r="683" spans="1:5" ht="18.75" customHeight="1">
      <c r="A683" s="11">
        <v>1433800</v>
      </c>
      <c r="B683" s="28">
        <v>834000</v>
      </c>
      <c r="C683" s="2" t="s">
        <v>133</v>
      </c>
      <c r="D683" s="8" t="s">
        <v>134</v>
      </c>
      <c r="E683" s="16">
        <v>92500</v>
      </c>
    </row>
    <row r="684" spans="1:5" ht="18.75" customHeight="1">
      <c r="A684" s="11">
        <v>1508000</v>
      </c>
      <c r="B684" s="28">
        <v>663000</v>
      </c>
      <c r="C684" s="2" t="s">
        <v>136</v>
      </c>
      <c r="D684" s="8" t="s">
        <v>137</v>
      </c>
      <c r="E684" s="16">
        <v>110000</v>
      </c>
    </row>
    <row r="685" spans="1:5" ht="18.75" customHeight="1">
      <c r="A685" s="17">
        <f>SUM(A673:A684)</f>
        <v>17043562</v>
      </c>
      <c r="B685" s="29">
        <f>SUM(B673:B684)</f>
        <v>6356128.540000001</v>
      </c>
      <c r="D685" s="8"/>
      <c r="E685" s="17">
        <f>SUM(E673:E684)</f>
        <v>1179288.59</v>
      </c>
    </row>
    <row r="686" spans="1:5" ht="18.75" customHeight="1">
      <c r="A686" s="11"/>
      <c r="B686" s="28">
        <v>1997290</v>
      </c>
      <c r="C686" s="2" t="s">
        <v>16</v>
      </c>
      <c r="D686" s="8" t="s">
        <v>27</v>
      </c>
      <c r="E686" s="11">
        <v>363000</v>
      </c>
    </row>
    <row r="687" spans="1:5" ht="18.75" customHeight="1">
      <c r="A687" s="11"/>
      <c r="B687" s="28">
        <v>1545000</v>
      </c>
      <c r="C687" s="2" t="s">
        <v>277</v>
      </c>
      <c r="D687" s="8" t="s">
        <v>224</v>
      </c>
      <c r="E687" s="11">
        <v>236000</v>
      </c>
    </row>
    <row r="688" spans="1:5" ht="18.75" customHeight="1">
      <c r="A688" s="11"/>
      <c r="B688" s="28">
        <v>471500</v>
      </c>
      <c r="C688" s="2" t="s">
        <v>258</v>
      </c>
      <c r="D688" s="8" t="s">
        <v>224</v>
      </c>
      <c r="E688" s="11">
        <v>67500</v>
      </c>
    </row>
    <row r="689" spans="1:5" ht="18.75" customHeight="1">
      <c r="A689" s="11"/>
      <c r="B689" s="28">
        <v>92375</v>
      </c>
      <c r="C689" s="2" t="s">
        <v>230</v>
      </c>
      <c r="D689" s="8" t="s">
        <v>224</v>
      </c>
      <c r="E689" s="11">
        <v>15519</v>
      </c>
    </row>
    <row r="690" spans="1:5" ht="18.75" customHeight="1">
      <c r="A690" s="11"/>
      <c r="B690" s="28">
        <v>599077</v>
      </c>
      <c r="C690" s="2" t="s">
        <v>138</v>
      </c>
      <c r="D690" s="8" t="s">
        <v>82</v>
      </c>
      <c r="E690" s="11"/>
    </row>
    <row r="691" spans="1:5" ht="18.75" customHeight="1">
      <c r="A691" s="11"/>
      <c r="B691" s="28">
        <v>789478.97</v>
      </c>
      <c r="C691" s="2" t="s">
        <v>125</v>
      </c>
      <c r="D691" s="8" t="s">
        <v>31</v>
      </c>
      <c r="E691" s="11">
        <v>107448.82</v>
      </c>
    </row>
    <row r="692" spans="1:5" ht="18.75" customHeight="1">
      <c r="A692" s="11"/>
      <c r="B692" s="28">
        <v>132456.72</v>
      </c>
      <c r="C692" s="2" t="s">
        <v>126</v>
      </c>
      <c r="D692" s="8" t="s">
        <v>32</v>
      </c>
      <c r="E692" s="11"/>
    </row>
    <row r="693" spans="1:5" ht="18.75" customHeight="1">
      <c r="A693" s="11"/>
      <c r="B693" s="28">
        <v>649917</v>
      </c>
      <c r="C693" s="2" t="s">
        <v>146</v>
      </c>
      <c r="D693" s="8" t="s">
        <v>82</v>
      </c>
      <c r="E693" s="11">
        <v>69000</v>
      </c>
    </row>
    <row r="694" spans="1:5" ht="18.75" customHeight="1">
      <c r="A694" s="11"/>
      <c r="B694" s="11">
        <v>0</v>
      </c>
      <c r="C694" s="2" t="s">
        <v>19</v>
      </c>
      <c r="D694" s="8" t="s">
        <v>30</v>
      </c>
      <c r="E694" s="11"/>
    </row>
    <row r="695" spans="1:5" ht="18.75" customHeight="1">
      <c r="A695" s="11"/>
      <c r="B695" s="11">
        <v>20000</v>
      </c>
      <c r="C695" s="2" t="s">
        <v>267</v>
      </c>
      <c r="D695" s="8" t="s">
        <v>224</v>
      </c>
      <c r="E695" s="11">
        <v>20000</v>
      </c>
    </row>
    <row r="696" spans="1:5" ht="18.75" customHeight="1">
      <c r="A696" s="11"/>
      <c r="B696" s="28">
        <v>23070</v>
      </c>
      <c r="C696" s="2" t="s">
        <v>168</v>
      </c>
      <c r="D696" s="8" t="s">
        <v>173</v>
      </c>
      <c r="E696" s="11"/>
    </row>
    <row r="697" spans="1:5" ht="18.75" customHeight="1">
      <c r="A697" s="11"/>
      <c r="B697" s="28">
        <v>38523</v>
      </c>
      <c r="C697" s="44" t="s">
        <v>215</v>
      </c>
      <c r="D697" s="8" t="s">
        <v>82</v>
      </c>
      <c r="E697" s="11"/>
    </row>
    <row r="698" spans="1:5" ht="18.75" customHeight="1">
      <c r="A698" s="11"/>
      <c r="B698" s="28">
        <v>911500</v>
      </c>
      <c r="C698" s="2" t="s">
        <v>167</v>
      </c>
      <c r="D698" s="8" t="s">
        <v>27</v>
      </c>
      <c r="E698" s="11">
        <v>23000</v>
      </c>
    </row>
    <row r="699" spans="1:5" ht="18.75" customHeight="1">
      <c r="A699" s="11"/>
      <c r="B699" s="28">
        <v>2579468</v>
      </c>
      <c r="C699" s="2" t="s">
        <v>80</v>
      </c>
      <c r="D699" s="8" t="s">
        <v>81</v>
      </c>
      <c r="E699" s="11">
        <v>480680</v>
      </c>
    </row>
    <row r="700" spans="1:5" ht="18.75" customHeight="1">
      <c r="A700" s="19"/>
      <c r="B700" s="18">
        <v>9849655.69</v>
      </c>
      <c r="D700" s="8"/>
      <c r="E700" s="17">
        <v>1382147.82</v>
      </c>
    </row>
    <row r="701" spans="1:5" ht="18.75" customHeight="1">
      <c r="A701" s="11"/>
      <c r="B701" s="15">
        <v>16205784.23</v>
      </c>
      <c r="C701" s="20" t="s">
        <v>74</v>
      </c>
      <c r="D701" s="8"/>
      <c r="E701" s="17">
        <v>2561436.41</v>
      </c>
    </row>
    <row r="702" spans="1:5" ht="18.75" customHeight="1">
      <c r="A702" s="11"/>
      <c r="B702" s="26">
        <v>3156420.52</v>
      </c>
      <c r="D702" s="8"/>
      <c r="E702" s="12">
        <v>-1247804.26</v>
      </c>
    </row>
    <row r="703" spans="1:5" ht="18.75" customHeight="1" thickBot="1">
      <c r="A703" s="11"/>
      <c r="B703" s="30">
        <f>B634+B702</f>
        <v>22582167.160000004</v>
      </c>
      <c r="C703" s="31" t="s">
        <v>78</v>
      </c>
      <c r="D703" s="8"/>
      <c r="E703" s="32">
        <v>22582167.16</v>
      </c>
    </row>
    <row r="704" spans="1:5" ht="18.75" customHeight="1" thickTop="1">
      <c r="A704" s="2" t="s">
        <v>33</v>
      </c>
      <c r="B704" s="33"/>
      <c r="C704" s="34"/>
      <c r="D704" s="34"/>
      <c r="E704" s="34"/>
    </row>
    <row r="705" spans="1:5" ht="18.75" customHeight="1">
      <c r="A705" s="35" t="s">
        <v>34</v>
      </c>
      <c r="B705" s="33"/>
      <c r="C705" s="34"/>
      <c r="D705" s="34"/>
      <c r="E705" s="36"/>
    </row>
    <row r="706" spans="1:5" ht="18.75" customHeight="1">
      <c r="A706" s="54" t="s">
        <v>38</v>
      </c>
      <c r="B706" s="54"/>
      <c r="C706" s="54"/>
      <c r="D706" s="54"/>
      <c r="E706" s="54"/>
    </row>
    <row r="707" spans="1:5" ht="18.75" customHeight="1">
      <c r="A707" s="54" t="s">
        <v>181</v>
      </c>
      <c r="B707" s="54"/>
      <c r="C707" s="54"/>
      <c r="D707" s="54"/>
      <c r="E707" s="54"/>
    </row>
    <row r="708" spans="1:5" ht="18.75" customHeight="1">
      <c r="A708" s="54" t="s">
        <v>35</v>
      </c>
      <c r="B708" s="54"/>
      <c r="C708" s="54"/>
      <c r="D708" s="54"/>
      <c r="E708" s="54"/>
    </row>
    <row r="709" spans="1:5" ht="18.75" customHeight="1">
      <c r="A709" s="2"/>
      <c r="B709" s="33"/>
      <c r="C709" s="34"/>
      <c r="D709" s="34"/>
      <c r="E709" s="2"/>
    </row>
    <row r="710" spans="1:5" ht="18.75" customHeight="1">
      <c r="A710" s="54" t="s">
        <v>36</v>
      </c>
      <c r="B710" s="54"/>
      <c r="C710" s="54"/>
      <c r="D710" s="54"/>
      <c r="E710" s="54"/>
    </row>
    <row r="711" spans="1:5" ht="18.75" customHeight="1">
      <c r="A711" s="54" t="s">
        <v>37</v>
      </c>
      <c r="B711" s="54"/>
      <c r="C711" s="54"/>
      <c r="D711" s="54"/>
      <c r="E711" s="54"/>
    </row>
    <row r="712" spans="1:5" ht="18.75" customHeight="1">
      <c r="A712" s="55">
        <v>238960</v>
      </c>
      <c r="B712" s="55"/>
      <c r="C712" s="55"/>
      <c r="D712" s="55"/>
      <c r="E712" s="55"/>
    </row>
    <row r="713" spans="1:5" ht="18.75" customHeight="1">
      <c r="A713" s="46"/>
      <c r="B713" s="46"/>
      <c r="C713" s="46"/>
      <c r="D713" s="46"/>
      <c r="E713" s="46"/>
    </row>
    <row r="714" spans="1:5" ht="18.75" customHeight="1">
      <c r="A714" s="52" t="s">
        <v>268</v>
      </c>
      <c r="B714" s="52"/>
      <c r="C714" s="52"/>
      <c r="D714" s="52"/>
      <c r="E714" s="52"/>
    </row>
    <row r="715" spans="1:5" ht="18.75" customHeight="1">
      <c r="A715" s="52" t="s">
        <v>39</v>
      </c>
      <c r="B715" s="52"/>
      <c r="C715" s="52"/>
      <c r="D715" s="52"/>
      <c r="E715" s="52"/>
    </row>
    <row r="716" spans="1:5" ht="18.75" customHeight="1">
      <c r="A716" s="37" t="s">
        <v>149</v>
      </c>
      <c r="E716" s="37">
        <v>16500</v>
      </c>
    </row>
    <row r="717" spans="1:5" ht="18.75" customHeight="1">
      <c r="A717" s="37" t="s">
        <v>150</v>
      </c>
      <c r="E717" s="37">
        <v>80932.08</v>
      </c>
    </row>
    <row r="718" spans="1:5" ht="18.75" customHeight="1">
      <c r="A718" s="37" t="s">
        <v>42</v>
      </c>
      <c r="E718" s="37">
        <v>789.7</v>
      </c>
    </row>
    <row r="719" spans="1:5" ht="18.75" customHeight="1">
      <c r="A719" s="37" t="s">
        <v>43</v>
      </c>
      <c r="E719" s="37">
        <v>947.64</v>
      </c>
    </row>
    <row r="720" spans="1:5" ht="18.75" customHeight="1">
      <c r="A720" s="37" t="s">
        <v>40</v>
      </c>
      <c r="E720" s="37">
        <v>5440.32</v>
      </c>
    </row>
    <row r="721" spans="1:5" ht="18.75" customHeight="1">
      <c r="A721" s="37" t="s">
        <v>41</v>
      </c>
      <c r="E721" s="37">
        <v>4625</v>
      </c>
    </row>
    <row r="722" spans="1:5" ht="18.75" customHeight="1">
      <c r="A722" s="52" t="s">
        <v>44</v>
      </c>
      <c r="B722" s="52"/>
      <c r="E722" s="38">
        <f>SUM(E716:E721)</f>
        <v>109234.73999999999</v>
      </c>
    </row>
    <row r="723" spans="1:5" ht="18.75" customHeight="1">
      <c r="A723" s="31"/>
      <c r="B723" s="31"/>
      <c r="E723" s="38"/>
    </row>
    <row r="724" spans="1:5" ht="18.75" customHeight="1">
      <c r="A724" s="31"/>
      <c r="B724" s="31"/>
      <c r="E724" s="38"/>
    </row>
    <row r="725" spans="1:5" ht="18.75" customHeight="1">
      <c r="A725" s="31"/>
      <c r="B725" s="31"/>
      <c r="E725" s="38"/>
    </row>
    <row r="726" spans="1:5" ht="18.75" customHeight="1">
      <c r="A726" s="52" t="s">
        <v>269</v>
      </c>
      <c r="B726" s="52"/>
      <c r="C726" s="52"/>
      <c r="D726" s="52"/>
      <c r="E726" s="52"/>
    </row>
    <row r="727" spans="1:5" ht="18.75" customHeight="1">
      <c r="A727" s="52" t="s">
        <v>39</v>
      </c>
      <c r="B727" s="52"/>
      <c r="C727" s="52"/>
      <c r="D727" s="52"/>
      <c r="E727" s="52"/>
    </row>
    <row r="728" spans="1:5" ht="18.75" customHeight="1">
      <c r="A728" s="51" t="s">
        <v>102</v>
      </c>
      <c r="B728" s="51"/>
      <c r="C728" s="3"/>
      <c r="D728" s="3"/>
      <c r="E728" s="31">
        <v>1610.85</v>
      </c>
    </row>
    <row r="729" spans="1:5" ht="18.75" customHeight="1">
      <c r="A729" s="39" t="s">
        <v>43</v>
      </c>
      <c r="B729" s="39"/>
      <c r="C729" s="3"/>
      <c r="D729" s="3"/>
      <c r="E729" s="21" t="s">
        <v>82</v>
      </c>
    </row>
    <row r="730" spans="1:5" ht="18.75" customHeight="1">
      <c r="A730" s="39" t="s">
        <v>208</v>
      </c>
      <c r="B730" s="39"/>
      <c r="C730" s="3"/>
      <c r="D730" s="3"/>
      <c r="E730" s="31">
        <v>8405.89</v>
      </c>
    </row>
    <row r="731" spans="1:5" ht="18.75" customHeight="1">
      <c r="A731" s="51" t="s">
        <v>103</v>
      </c>
      <c r="B731" s="51"/>
      <c r="C731" s="3"/>
      <c r="D731" s="3"/>
      <c r="E731" s="31">
        <v>80932.08</v>
      </c>
    </row>
    <row r="732" spans="1:5" ht="18.75" customHeight="1">
      <c r="A732" s="39" t="s">
        <v>151</v>
      </c>
      <c r="B732" s="39"/>
      <c r="C732" s="3"/>
      <c r="D732" s="3"/>
      <c r="E732" s="31">
        <v>16500</v>
      </c>
    </row>
    <row r="733" spans="1:5" ht="18.75" customHeight="1">
      <c r="A733" s="39" t="s">
        <v>41</v>
      </c>
      <c r="B733" s="39"/>
      <c r="C733" s="3"/>
      <c r="D733" s="3"/>
      <c r="E733" s="21" t="s">
        <v>82</v>
      </c>
    </row>
    <row r="734" spans="1:5" ht="18.75" customHeight="1">
      <c r="A734" s="52" t="s">
        <v>44</v>
      </c>
      <c r="B734" s="52"/>
      <c r="E734" s="40">
        <f>SUM(E728:E733)</f>
        <v>107448.82</v>
      </c>
    </row>
    <row r="735" ht="18.75" customHeight="1"/>
    <row r="736" ht="18.75" customHeight="1"/>
    <row r="737" ht="18.75" customHeight="1"/>
    <row r="738" spans="1:5" ht="18.75" customHeight="1">
      <c r="A738" s="53" t="s">
        <v>270</v>
      </c>
      <c r="B738" s="53"/>
      <c r="C738" s="53"/>
      <c r="D738" s="53"/>
      <c r="E738" s="38"/>
    </row>
    <row r="739" spans="1:5" ht="18.75" customHeight="1">
      <c r="A739" s="53" t="s">
        <v>45</v>
      </c>
      <c r="B739" s="53"/>
      <c r="C739" s="53"/>
      <c r="D739" s="53"/>
      <c r="E739" s="38"/>
    </row>
    <row r="740" spans="1:5" ht="18.75" customHeight="1">
      <c r="A740" s="2"/>
      <c r="B740" s="33"/>
      <c r="C740" s="34"/>
      <c r="D740" s="42"/>
      <c r="E740" s="42"/>
    </row>
    <row r="741" spans="1:5" ht="18.75" customHeight="1">
      <c r="A741" s="2" t="s">
        <v>203</v>
      </c>
      <c r="B741" s="33"/>
      <c r="C741" s="34"/>
      <c r="D741" s="42"/>
      <c r="E741" s="42" t="s">
        <v>82</v>
      </c>
    </row>
    <row r="742" spans="1:5" ht="18.75" customHeight="1">
      <c r="A742" s="2" t="s">
        <v>202</v>
      </c>
      <c r="B742" s="33"/>
      <c r="C742" s="34"/>
      <c r="D742" s="42"/>
      <c r="E742" s="42" t="s">
        <v>82</v>
      </c>
    </row>
    <row r="743" spans="1:5" ht="18.75" customHeight="1">
      <c r="A743" s="20" t="s">
        <v>44</v>
      </c>
      <c r="B743" s="33"/>
      <c r="C743" s="34"/>
      <c r="D743" s="43"/>
      <c r="E743" s="43">
        <f>SUM(E740:E742)</f>
        <v>0</v>
      </c>
    </row>
    <row r="744" spans="1:5" ht="18.75" customHeight="1">
      <c r="A744" s="20"/>
      <c r="B744" s="33"/>
      <c r="C744" s="34"/>
      <c r="D744" s="43"/>
      <c r="E744" s="43"/>
    </row>
    <row r="745" spans="1:5" ht="18.75" customHeight="1">
      <c r="A745" s="20"/>
      <c r="B745" s="33"/>
      <c r="C745" s="34"/>
      <c r="D745" s="43"/>
      <c r="E745" s="43"/>
    </row>
    <row r="746" spans="1:5" ht="18.75" customHeight="1">
      <c r="A746" s="20"/>
      <c r="B746" s="33"/>
      <c r="C746" s="34"/>
      <c r="D746" s="43"/>
      <c r="E746" s="43"/>
    </row>
    <row r="747" spans="1:5" ht="18.75" customHeight="1">
      <c r="A747" s="20"/>
      <c r="B747" s="33"/>
      <c r="C747" s="34"/>
      <c r="D747" s="43"/>
      <c r="E747" s="43"/>
    </row>
    <row r="748" spans="1:5" ht="18.75" customHeight="1">
      <c r="A748" s="20"/>
      <c r="B748" s="33"/>
      <c r="C748" s="34"/>
      <c r="D748" s="43"/>
      <c r="E748" s="43"/>
    </row>
    <row r="749" spans="1:5" ht="18.75" customHeight="1">
      <c r="A749" s="20"/>
      <c r="B749" s="33"/>
      <c r="C749" s="34"/>
      <c r="D749" s="43"/>
      <c r="E749" s="43"/>
    </row>
    <row r="750" spans="1:5" ht="18.75" customHeight="1">
      <c r="A750" s="20"/>
      <c r="B750" s="33"/>
      <c r="C750" s="34"/>
      <c r="D750" s="43"/>
      <c r="E750" s="43"/>
    </row>
    <row r="751" spans="1:5" ht="18.75" customHeight="1">
      <c r="A751" s="20"/>
      <c r="B751" s="33"/>
      <c r="C751" s="34"/>
      <c r="D751" s="43"/>
      <c r="E751" s="43"/>
    </row>
    <row r="752" spans="1:5" ht="18.75" customHeight="1">
      <c r="A752" s="20"/>
      <c r="B752" s="33"/>
      <c r="C752" s="34"/>
      <c r="D752" s="43"/>
      <c r="E752" s="43"/>
    </row>
    <row r="753" spans="1:5" ht="18.75" customHeight="1">
      <c r="A753" s="20"/>
      <c r="B753" s="33"/>
      <c r="C753" s="34"/>
      <c r="D753" s="43"/>
      <c r="E753" s="43"/>
    </row>
    <row r="754" spans="1:5" ht="18.75" customHeight="1">
      <c r="A754" s="20"/>
      <c r="B754" s="33"/>
      <c r="C754" s="34"/>
      <c r="D754" s="43"/>
      <c r="E754" s="43"/>
    </row>
    <row r="755" spans="1:5" ht="18.75" customHeight="1">
      <c r="A755" s="20"/>
      <c r="B755" s="33"/>
      <c r="C755" s="34"/>
      <c r="D755" s="43"/>
      <c r="E755" s="43"/>
    </row>
    <row r="756" spans="1:5" ht="18.75" customHeight="1">
      <c r="A756" s="20"/>
      <c r="B756" s="33"/>
      <c r="C756" s="34"/>
      <c r="D756" s="43"/>
      <c r="E756" s="43"/>
    </row>
    <row r="757" spans="1:5" ht="19.5" customHeight="1">
      <c r="A757" s="1" t="s">
        <v>75</v>
      </c>
      <c r="B757" s="1"/>
      <c r="C757" s="56" t="s">
        <v>174</v>
      </c>
      <c r="D757" s="56"/>
      <c r="E757" s="56"/>
    </row>
    <row r="758" spans="1:5" ht="19.5" customHeight="1">
      <c r="A758" s="52" t="s">
        <v>47</v>
      </c>
      <c r="B758" s="52"/>
      <c r="C758" s="52"/>
      <c r="D758" s="52"/>
      <c r="E758" s="52"/>
    </row>
    <row r="759" spans="1:5" ht="19.5" customHeight="1">
      <c r="A759" s="52" t="s">
        <v>283</v>
      </c>
      <c r="B759" s="52"/>
      <c r="C759" s="52"/>
      <c r="D759" s="52"/>
      <c r="E759" s="52"/>
    </row>
    <row r="760" spans="1:5" ht="19.5" customHeight="1">
      <c r="A760" s="57" t="s">
        <v>48</v>
      </c>
      <c r="B760" s="58"/>
      <c r="C760" s="59" t="s">
        <v>51</v>
      </c>
      <c r="D760" s="4"/>
      <c r="E760" s="5" t="s">
        <v>54</v>
      </c>
    </row>
    <row r="761" spans="1:5" ht="19.5" customHeight="1">
      <c r="A761" s="6" t="s">
        <v>49</v>
      </c>
      <c r="B761" s="7" t="s">
        <v>50</v>
      </c>
      <c r="C761" s="60"/>
      <c r="D761" s="8" t="s">
        <v>52</v>
      </c>
      <c r="E761" s="6" t="s">
        <v>50</v>
      </c>
    </row>
    <row r="762" spans="1:5" ht="19.5" customHeight="1">
      <c r="A762" s="9" t="s">
        <v>55</v>
      </c>
      <c r="B762" s="10" t="s">
        <v>55</v>
      </c>
      <c r="C762" s="61"/>
      <c r="D762" s="8" t="s">
        <v>53</v>
      </c>
      <c r="E762" s="9" t="s">
        <v>55</v>
      </c>
    </row>
    <row r="763" spans="1:5" ht="19.5" customHeight="1">
      <c r="A763" s="11"/>
      <c r="B763" s="12">
        <f>5499898.73+6440133.12+133816.13+7351170.36+728.3</f>
        <v>19425746.640000004</v>
      </c>
      <c r="C763" s="13" t="s">
        <v>56</v>
      </c>
      <c r="D763" s="8"/>
      <c r="E763" s="11">
        <v>22009888.42</v>
      </c>
    </row>
    <row r="764" spans="1:5" ht="19.5" customHeight="1">
      <c r="A764" s="11"/>
      <c r="B764" s="14"/>
      <c r="C764" s="13" t="s">
        <v>327</v>
      </c>
      <c r="D764" s="8"/>
      <c r="E764" s="11"/>
    </row>
    <row r="765" spans="1:5" ht="19.5" customHeight="1">
      <c r="A765" s="11">
        <f>37022+112089+400</f>
        <v>149511</v>
      </c>
      <c r="B765" s="15">
        <v>151928.71</v>
      </c>
      <c r="C765" s="2" t="s">
        <v>57</v>
      </c>
      <c r="D765" s="8" t="s">
        <v>62</v>
      </c>
      <c r="E765" s="11">
        <v>5532.38</v>
      </c>
    </row>
    <row r="766" spans="1:5" ht="19.5" customHeight="1">
      <c r="A766" s="11">
        <f>15640+27026+1200+11840</f>
        <v>55706</v>
      </c>
      <c r="B766" s="15">
        <v>88842.04</v>
      </c>
      <c r="C766" s="2" t="s">
        <v>58</v>
      </c>
      <c r="D766" s="8" t="s">
        <v>63</v>
      </c>
      <c r="E766" s="11">
        <v>3732</v>
      </c>
    </row>
    <row r="767" spans="1:5" ht="19.5" customHeight="1">
      <c r="A767" s="11">
        <v>105890</v>
      </c>
      <c r="B767" s="15">
        <v>76714.85</v>
      </c>
      <c r="C767" s="2" t="s">
        <v>59</v>
      </c>
      <c r="D767" s="8" t="s">
        <v>64</v>
      </c>
      <c r="E767" s="16">
        <v>2103.3</v>
      </c>
    </row>
    <row r="768" spans="1:5" ht="19.5" customHeight="1">
      <c r="A768" s="11">
        <v>0</v>
      </c>
      <c r="B768" s="15">
        <v>400</v>
      </c>
      <c r="C768" s="2" t="s">
        <v>216</v>
      </c>
      <c r="D768" s="8" t="s">
        <v>217</v>
      </c>
      <c r="E768" s="16"/>
    </row>
    <row r="769" spans="1:5" ht="19.5" customHeight="1">
      <c r="A769" s="11">
        <f>68400+9300</f>
        <v>77700</v>
      </c>
      <c r="B769" s="15">
        <v>88830</v>
      </c>
      <c r="C769" s="2" t="s">
        <v>60</v>
      </c>
      <c r="D769" s="8" t="s">
        <v>65</v>
      </c>
      <c r="E769" s="16"/>
    </row>
    <row r="770" spans="1:5" ht="19.5" customHeight="1">
      <c r="A770" s="11">
        <f>925618+2394007+420846+1841384+3926965+18749+41908+64586</f>
        <v>9634063</v>
      </c>
      <c r="B770" s="15">
        <v>8866622.26</v>
      </c>
      <c r="C770" s="2" t="s">
        <v>61</v>
      </c>
      <c r="D770" s="8" t="s">
        <v>66</v>
      </c>
      <c r="E770" s="16">
        <v>1456474.29</v>
      </c>
    </row>
    <row r="771" spans="1:5" ht="19.5" customHeight="1">
      <c r="A771" s="11">
        <v>7020692</v>
      </c>
      <c r="B771" s="15">
        <v>6983524</v>
      </c>
      <c r="C771" s="2" t="s">
        <v>129</v>
      </c>
      <c r="D771" s="8" t="s">
        <v>135</v>
      </c>
      <c r="E771" s="16"/>
    </row>
    <row r="772" spans="1:5" ht="19.5" customHeight="1">
      <c r="A772" s="17">
        <f>SUM(A765:A771)</f>
        <v>17043562</v>
      </c>
      <c r="B772" s="18">
        <f>SUM(B765:B771)</f>
        <v>16256861.86</v>
      </c>
      <c r="D772" s="8"/>
      <c r="E772" s="17">
        <f>SUM(E765:E771)</f>
        <v>1467841.97</v>
      </c>
    </row>
    <row r="773" spans="1:5" ht="19.5" customHeight="1">
      <c r="A773" s="11"/>
      <c r="B773" s="15">
        <v>135010</v>
      </c>
      <c r="C773" s="2" t="s">
        <v>16</v>
      </c>
      <c r="D773" s="8" t="s">
        <v>27</v>
      </c>
      <c r="E773" s="11"/>
    </row>
    <row r="774" spans="1:5" ht="19.5" customHeight="1">
      <c r="A774" s="11"/>
      <c r="B774" s="15">
        <v>3128000</v>
      </c>
      <c r="C774" s="2" t="s">
        <v>277</v>
      </c>
      <c r="D774" s="8" t="s">
        <v>224</v>
      </c>
      <c r="E774" s="11"/>
    </row>
    <row r="775" spans="1:5" ht="19.5" customHeight="1">
      <c r="A775" s="11"/>
      <c r="B775" s="15">
        <v>792000</v>
      </c>
      <c r="C775" s="2" t="s">
        <v>258</v>
      </c>
      <c r="D775" s="8" t="s">
        <v>224</v>
      </c>
      <c r="E775" s="11"/>
    </row>
    <row r="776" spans="1:5" ht="19.5" customHeight="1">
      <c r="A776" s="11"/>
      <c r="B776" s="15">
        <v>20000</v>
      </c>
      <c r="C776" s="2" t="s">
        <v>267</v>
      </c>
      <c r="D776" s="8" t="s">
        <v>224</v>
      </c>
      <c r="E776" s="11"/>
    </row>
    <row r="777" spans="1:5" ht="19.5" customHeight="1">
      <c r="A777" s="11"/>
      <c r="B777" s="15">
        <v>155190</v>
      </c>
      <c r="C777" s="2" t="s">
        <v>230</v>
      </c>
      <c r="D777" s="8" t="s">
        <v>224</v>
      </c>
      <c r="E777" s="11">
        <v>15519</v>
      </c>
    </row>
    <row r="778" spans="1:5" ht="19.5" customHeight="1">
      <c r="A778" s="11"/>
      <c r="B778" s="15">
        <v>11100</v>
      </c>
      <c r="C778" s="44" t="s">
        <v>276</v>
      </c>
      <c r="D778" s="8" t="s">
        <v>224</v>
      </c>
      <c r="E778" s="11"/>
    </row>
    <row r="779" spans="1:5" ht="19.5" customHeight="1">
      <c r="A779" s="11"/>
      <c r="B779" s="15">
        <v>38523</v>
      </c>
      <c r="C779" s="2" t="s">
        <v>156</v>
      </c>
      <c r="D779" s="8" t="s">
        <v>231</v>
      </c>
      <c r="E779" s="11"/>
    </row>
    <row r="780" spans="1:5" ht="19.5" customHeight="1">
      <c r="A780" s="11"/>
      <c r="B780" s="15">
        <v>5774.96</v>
      </c>
      <c r="C780" s="2" t="s">
        <v>153</v>
      </c>
      <c r="D780" s="8" t="s">
        <v>30</v>
      </c>
      <c r="E780" s="11"/>
    </row>
    <row r="781" spans="1:5" ht="19.5" customHeight="1">
      <c r="A781" s="11"/>
      <c r="B781" s="15">
        <v>892033</v>
      </c>
      <c r="C781" s="2" t="s">
        <v>152</v>
      </c>
      <c r="D781" s="8" t="s">
        <v>30</v>
      </c>
      <c r="E781" s="11">
        <v>124000</v>
      </c>
    </row>
    <row r="782" spans="1:5" ht="19.5" customHeight="1">
      <c r="A782" s="11"/>
      <c r="B782" s="15">
        <v>4109308</v>
      </c>
      <c r="C782" s="2" t="s">
        <v>80</v>
      </c>
      <c r="D782" s="8" t="s">
        <v>81</v>
      </c>
      <c r="E782" s="11">
        <v>424280</v>
      </c>
    </row>
    <row r="783" spans="1:5" ht="19.5" customHeight="1">
      <c r="A783" s="11"/>
      <c r="B783" s="15">
        <v>934500</v>
      </c>
      <c r="C783" s="2" t="s">
        <v>167</v>
      </c>
      <c r="D783" s="8" t="s">
        <v>27</v>
      </c>
      <c r="E783" s="11"/>
    </row>
    <row r="784" spans="1:5" ht="19.5" customHeight="1">
      <c r="A784" s="11"/>
      <c r="B784" s="15">
        <v>38523</v>
      </c>
      <c r="C784" s="44" t="s">
        <v>215</v>
      </c>
      <c r="D784" s="8" t="s">
        <v>82</v>
      </c>
      <c r="E784" s="11"/>
    </row>
    <row r="785" spans="1:5" ht="19.5" customHeight="1">
      <c r="A785" s="11"/>
      <c r="B785" s="15">
        <v>1165159.2</v>
      </c>
      <c r="C785" s="2" t="s">
        <v>124</v>
      </c>
      <c r="D785" s="8" t="s">
        <v>31</v>
      </c>
      <c r="E785" s="11">
        <v>103861.22</v>
      </c>
    </row>
    <row r="786" spans="1:5" ht="19.5" customHeight="1">
      <c r="A786" s="11"/>
      <c r="B786" s="15">
        <v>23570</v>
      </c>
      <c r="C786" s="2" t="s">
        <v>168</v>
      </c>
      <c r="D786" s="8" t="s">
        <v>82</v>
      </c>
      <c r="E786" s="11">
        <v>500</v>
      </c>
    </row>
    <row r="787" spans="1:5" ht="19.5" customHeight="1">
      <c r="A787" s="11"/>
      <c r="B787" s="15">
        <v>103.74</v>
      </c>
      <c r="C787" s="45" t="s">
        <v>274</v>
      </c>
      <c r="D787" s="8"/>
      <c r="E787" s="11"/>
    </row>
    <row r="788" spans="1:5" ht="19.5" customHeight="1">
      <c r="A788" s="11"/>
      <c r="B788" s="15">
        <v>10000</v>
      </c>
      <c r="C788" s="47" t="s">
        <v>284</v>
      </c>
      <c r="D788" s="8" t="s">
        <v>285</v>
      </c>
      <c r="E788" s="11"/>
    </row>
    <row r="789" spans="1:5" ht="19.5" customHeight="1">
      <c r="A789" s="19"/>
      <c r="B789" s="18">
        <f>SUM(B773:B788)</f>
        <v>11458794.9</v>
      </c>
      <c r="D789" s="8"/>
      <c r="E789" s="17">
        <f>SUM(E775:E788)</f>
        <v>668160.22</v>
      </c>
    </row>
    <row r="790" spans="1:5" ht="19.5" customHeight="1">
      <c r="A790" s="11"/>
      <c r="B790" s="18">
        <f>B772+B789</f>
        <v>27715656.759999998</v>
      </c>
      <c r="C790" s="20" t="s">
        <v>67</v>
      </c>
      <c r="D790" s="8"/>
      <c r="E790" s="17">
        <f>E772+E789</f>
        <v>2136002.19</v>
      </c>
    </row>
    <row r="791" spans="1:5" ht="19.5" customHeight="1">
      <c r="A791" s="21"/>
      <c r="B791" s="22"/>
      <c r="C791" s="24"/>
      <c r="D791" s="23"/>
      <c r="E791" s="21"/>
    </row>
    <row r="792" spans="1:5" ht="19.5" customHeight="1">
      <c r="A792" s="21"/>
      <c r="B792" s="22"/>
      <c r="C792" s="24"/>
      <c r="D792" s="23"/>
      <c r="E792" s="21"/>
    </row>
    <row r="793" spans="1:5" ht="19.5" customHeight="1">
      <c r="A793" s="21"/>
      <c r="B793" s="22"/>
      <c r="C793" s="24"/>
      <c r="D793" s="23"/>
      <c r="E793" s="21"/>
    </row>
    <row r="794" spans="1:5" ht="19.5" customHeight="1">
      <c r="A794" s="21"/>
      <c r="B794" s="22"/>
      <c r="C794" s="24"/>
      <c r="D794" s="23"/>
      <c r="E794" s="21"/>
    </row>
    <row r="795" spans="1:5" ht="19.5" customHeight="1">
      <c r="A795" s="21"/>
      <c r="B795" s="22"/>
      <c r="C795" s="24"/>
      <c r="D795" s="23"/>
      <c r="E795" s="21"/>
    </row>
    <row r="796" spans="1:5" ht="19.5" customHeight="1">
      <c r="A796" s="21"/>
      <c r="B796" s="22"/>
      <c r="C796" s="24"/>
      <c r="D796" s="23"/>
      <c r="E796" s="21"/>
    </row>
    <row r="797" spans="1:5" ht="19.5" customHeight="1">
      <c r="A797" s="21"/>
      <c r="B797" s="22"/>
      <c r="C797" s="24"/>
      <c r="D797" s="23"/>
      <c r="E797" s="21"/>
    </row>
    <row r="798" spans="1:5" ht="18" customHeight="1">
      <c r="A798" s="21"/>
      <c r="B798" s="22"/>
      <c r="C798" s="24" t="s">
        <v>79</v>
      </c>
      <c r="D798" s="23"/>
      <c r="E798" s="21"/>
    </row>
    <row r="799" spans="1:5" ht="18" customHeight="1">
      <c r="A799" s="25"/>
      <c r="B799" s="26"/>
      <c r="C799" s="27" t="s">
        <v>73</v>
      </c>
      <c r="D799" s="4"/>
      <c r="E799" s="12"/>
    </row>
    <row r="800" spans="1:5" ht="18" customHeight="1">
      <c r="A800" s="11">
        <v>2170230</v>
      </c>
      <c r="B800" s="28">
        <v>314502</v>
      </c>
      <c r="C800" s="2" t="s">
        <v>68</v>
      </c>
      <c r="D800" s="8" t="s">
        <v>76</v>
      </c>
      <c r="E800" s="12">
        <v>7175</v>
      </c>
    </row>
    <row r="801" spans="1:5" ht="18" customHeight="1">
      <c r="A801" s="11">
        <v>2863760</v>
      </c>
      <c r="B801" s="28">
        <v>2103249</v>
      </c>
      <c r="C801" s="2" t="s">
        <v>69</v>
      </c>
      <c r="D801" s="8" t="s">
        <v>139</v>
      </c>
      <c r="E801" s="16">
        <v>175139</v>
      </c>
    </row>
    <row r="802" spans="1:5" ht="18" customHeight="1">
      <c r="A802" s="11">
        <v>132000</v>
      </c>
      <c r="B802" s="28">
        <v>99440</v>
      </c>
      <c r="C802" s="2" t="s">
        <v>70</v>
      </c>
      <c r="D802" s="8" t="s">
        <v>140</v>
      </c>
      <c r="E802" s="11">
        <v>10040</v>
      </c>
    </row>
    <row r="803" spans="1:5" ht="18" customHeight="1">
      <c r="A803" s="11">
        <v>796600</v>
      </c>
      <c r="B803" s="28">
        <v>478562</v>
      </c>
      <c r="C803" s="2" t="s">
        <v>71</v>
      </c>
      <c r="D803" s="8" t="s">
        <v>141</v>
      </c>
      <c r="E803" s="11">
        <v>64360</v>
      </c>
    </row>
    <row r="804" spans="1:5" ht="18" customHeight="1">
      <c r="A804" s="11">
        <v>2796200</v>
      </c>
      <c r="B804" s="28">
        <v>1743238.25</v>
      </c>
      <c r="C804" s="2" t="s">
        <v>12</v>
      </c>
      <c r="D804" s="8" t="s">
        <v>23</v>
      </c>
      <c r="E804" s="11">
        <v>177967</v>
      </c>
    </row>
    <row r="805" spans="1:5" ht="18" customHeight="1">
      <c r="A805" s="11">
        <v>1336732</v>
      </c>
      <c r="B805" s="28">
        <v>735017.65</v>
      </c>
      <c r="C805" s="2" t="s">
        <v>13</v>
      </c>
      <c r="D805" s="8" t="s">
        <v>24</v>
      </c>
      <c r="E805" s="11">
        <v>26300</v>
      </c>
    </row>
    <row r="806" spans="1:5" ht="18" customHeight="1">
      <c r="A806" s="11">
        <v>2001440</v>
      </c>
      <c r="B806" s="28">
        <v>1104573.15</v>
      </c>
      <c r="C806" s="2" t="s">
        <v>14</v>
      </c>
      <c r="D806" s="8" t="s">
        <v>25</v>
      </c>
      <c r="E806" s="11">
        <v>16638</v>
      </c>
    </row>
    <row r="807" spans="1:5" ht="18" customHeight="1">
      <c r="A807" s="11">
        <v>240000</v>
      </c>
      <c r="B807" s="28">
        <v>187131.44</v>
      </c>
      <c r="C807" s="2" t="s">
        <v>15</v>
      </c>
      <c r="D807" s="8" t="s">
        <v>26</v>
      </c>
      <c r="E807" s="11">
        <v>48547.89</v>
      </c>
    </row>
    <row r="808" spans="1:5" ht="18" customHeight="1">
      <c r="A808" s="11">
        <v>1605300</v>
      </c>
      <c r="B808" s="28">
        <v>1451450</v>
      </c>
      <c r="C808" s="2" t="s">
        <v>72</v>
      </c>
      <c r="D808" s="8" t="s">
        <v>130</v>
      </c>
      <c r="E808" s="16"/>
    </row>
    <row r="809" spans="1:5" ht="18" customHeight="1">
      <c r="A809" s="11">
        <v>189500</v>
      </c>
      <c r="B809" s="28">
        <v>184000</v>
      </c>
      <c r="C809" s="2" t="s">
        <v>131</v>
      </c>
      <c r="D809" s="8" t="s">
        <v>132</v>
      </c>
      <c r="E809" s="16">
        <v>14900</v>
      </c>
    </row>
    <row r="810" spans="1:5" ht="18" customHeight="1">
      <c r="A810" s="11">
        <v>1483800</v>
      </c>
      <c r="B810" s="28">
        <v>1469000</v>
      </c>
      <c r="C810" s="2" t="s">
        <v>133</v>
      </c>
      <c r="D810" s="8" t="s">
        <v>134</v>
      </c>
      <c r="E810" s="16">
        <v>50000</v>
      </c>
    </row>
    <row r="811" spans="1:5" ht="18" customHeight="1">
      <c r="A811" s="11">
        <v>1428000</v>
      </c>
      <c r="B811" s="28">
        <v>1096000</v>
      </c>
      <c r="C811" s="2" t="s">
        <v>136</v>
      </c>
      <c r="D811" s="8" t="s">
        <v>137</v>
      </c>
      <c r="E811" s="16">
        <v>108000</v>
      </c>
    </row>
    <row r="812" spans="1:5" ht="18" customHeight="1">
      <c r="A812" s="17">
        <f>SUM(A800:A811)</f>
        <v>17043562</v>
      </c>
      <c r="B812" s="29">
        <f>SUM(B800:B811)</f>
        <v>10966163.490000002</v>
      </c>
      <c r="D812" s="8"/>
      <c r="E812" s="17">
        <f>SUM(E800:E811)</f>
        <v>699066.89</v>
      </c>
    </row>
    <row r="813" spans="1:5" ht="18" customHeight="1">
      <c r="A813" s="11"/>
      <c r="B813" s="28">
        <v>2579290</v>
      </c>
      <c r="C813" s="2" t="s">
        <v>16</v>
      </c>
      <c r="D813" s="8" t="s">
        <v>27</v>
      </c>
      <c r="E813" s="11">
        <v>349900</v>
      </c>
    </row>
    <row r="814" spans="1:5" ht="18" customHeight="1">
      <c r="A814" s="11"/>
      <c r="B814" s="28">
        <v>2598500</v>
      </c>
      <c r="C814" s="2" t="s">
        <v>277</v>
      </c>
      <c r="D814" s="8" t="s">
        <v>224</v>
      </c>
      <c r="E814" s="11">
        <v>257500</v>
      </c>
    </row>
    <row r="815" spans="1:5" ht="18" customHeight="1">
      <c r="A815" s="11"/>
      <c r="B815" s="28">
        <v>793000</v>
      </c>
      <c r="C815" s="2" t="s">
        <v>258</v>
      </c>
      <c r="D815" s="8" t="s">
        <v>224</v>
      </c>
      <c r="E815" s="11">
        <v>49500</v>
      </c>
    </row>
    <row r="816" spans="1:5" ht="18" customHeight="1">
      <c r="A816" s="11"/>
      <c r="B816" s="28">
        <v>154451</v>
      </c>
      <c r="C816" s="2" t="s">
        <v>230</v>
      </c>
      <c r="D816" s="8" t="s">
        <v>224</v>
      </c>
      <c r="E816" s="11">
        <v>15519</v>
      </c>
    </row>
    <row r="817" spans="1:5" ht="18" customHeight="1">
      <c r="A817" s="11"/>
      <c r="B817" s="28">
        <v>599077</v>
      </c>
      <c r="C817" s="2" t="s">
        <v>138</v>
      </c>
      <c r="D817" s="8" t="s">
        <v>82</v>
      </c>
      <c r="E817" s="11"/>
    </row>
    <row r="818" spans="1:5" ht="18" customHeight="1">
      <c r="A818" s="11"/>
      <c r="B818" s="28">
        <v>1304035.34</v>
      </c>
      <c r="C818" s="2" t="s">
        <v>125</v>
      </c>
      <c r="D818" s="8" t="s">
        <v>31</v>
      </c>
      <c r="E818" s="11">
        <v>155216.61</v>
      </c>
    </row>
    <row r="819" spans="1:5" ht="18" customHeight="1">
      <c r="A819" s="11"/>
      <c r="B819" s="28">
        <v>10000</v>
      </c>
      <c r="C819" s="2" t="s">
        <v>286</v>
      </c>
      <c r="D819" s="8" t="s">
        <v>285</v>
      </c>
      <c r="E819" s="11"/>
    </row>
    <row r="820" spans="1:5" ht="18" customHeight="1">
      <c r="A820" s="11"/>
      <c r="B820" s="28">
        <v>132456.72</v>
      </c>
      <c r="C820" s="2" t="s">
        <v>126</v>
      </c>
      <c r="D820" s="8" t="s">
        <v>32</v>
      </c>
      <c r="E820" s="11"/>
    </row>
    <row r="821" spans="1:5" ht="18" customHeight="1">
      <c r="A821" s="11"/>
      <c r="B821" s="28">
        <v>775917</v>
      </c>
      <c r="C821" s="2" t="s">
        <v>146</v>
      </c>
      <c r="D821" s="8" t="s">
        <v>82</v>
      </c>
      <c r="E821" s="11">
        <v>80000</v>
      </c>
    </row>
    <row r="822" spans="1:5" ht="18" customHeight="1">
      <c r="A822" s="11"/>
      <c r="B822" s="11">
        <v>0</v>
      </c>
      <c r="C822" s="2" t="s">
        <v>19</v>
      </c>
      <c r="D822" s="8" t="s">
        <v>30</v>
      </c>
      <c r="E822" s="11"/>
    </row>
    <row r="823" spans="1:5" ht="18" customHeight="1">
      <c r="A823" s="11"/>
      <c r="B823" s="11">
        <v>20000</v>
      </c>
      <c r="C823" s="2" t="s">
        <v>267</v>
      </c>
      <c r="D823" s="8" t="s">
        <v>224</v>
      </c>
      <c r="E823" s="11"/>
    </row>
    <row r="824" spans="1:5" ht="18" customHeight="1">
      <c r="A824" s="11"/>
      <c r="B824" s="11">
        <v>11100</v>
      </c>
      <c r="C824" s="2" t="s">
        <v>276</v>
      </c>
      <c r="D824" s="8" t="s">
        <v>224</v>
      </c>
      <c r="E824" s="11"/>
    </row>
    <row r="825" spans="1:5" ht="18" customHeight="1">
      <c r="A825" s="11"/>
      <c r="B825" s="28">
        <v>23070</v>
      </c>
      <c r="C825" s="2" t="s">
        <v>168</v>
      </c>
      <c r="D825" s="8" t="s">
        <v>173</v>
      </c>
      <c r="E825" s="11"/>
    </row>
    <row r="826" spans="1:5" ht="18" customHeight="1">
      <c r="A826" s="11"/>
      <c r="B826" s="28">
        <v>103.74</v>
      </c>
      <c r="C826" s="2" t="s">
        <v>287</v>
      </c>
      <c r="D826" s="8"/>
      <c r="E826" s="11"/>
    </row>
    <row r="827" spans="1:5" ht="18" customHeight="1">
      <c r="A827" s="11"/>
      <c r="B827" s="28">
        <v>38523</v>
      </c>
      <c r="C827" s="44" t="s">
        <v>215</v>
      </c>
      <c r="D827" s="8" t="s">
        <v>82</v>
      </c>
      <c r="E827" s="11"/>
    </row>
    <row r="828" spans="1:5" ht="18" customHeight="1">
      <c r="A828" s="11"/>
      <c r="B828" s="28">
        <v>929500</v>
      </c>
      <c r="C828" s="2" t="s">
        <v>167</v>
      </c>
      <c r="D828" s="8" t="s">
        <v>27</v>
      </c>
      <c r="E828" s="11">
        <v>18000</v>
      </c>
    </row>
    <row r="829" spans="1:5" ht="18" customHeight="1">
      <c r="A829" s="11"/>
      <c r="B829" s="28">
        <v>4181308</v>
      </c>
      <c r="C829" s="2" t="s">
        <v>80</v>
      </c>
      <c r="D829" s="8" t="s">
        <v>81</v>
      </c>
      <c r="E829" s="11">
        <v>496280</v>
      </c>
    </row>
    <row r="830" spans="1:5" ht="18" customHeight="1">
      <c r="A830" s="19"/>
      <c r="B830" s="18">
        <f>SUM(B813:B829)</f>
        <v>14150331.799999999</v>
      </c>
      <c r="D830" s="8"/>
      <c r="E830" s="17">
        <f>SUM(E813:E829)</f>
        <v>1421915.6099999999</v>
      </c>
    </row>
    <row r="831" spans="1:5" ht="18" customHeight="1">
      <c r="A831" s="11"/>
      <c r="B831" s="15">
        <v>25116495.29</v>
      </c>
      <c r="C831" s="20" t="s">
        <v>74</v>
      </c>
      <c r="D831" s="8"/>
      <c r="E831" s="17">
        <v>2120982.5</v>
      </c>
    </row>
    <row r="832" spans="1:5" ht="18" customHeight="1">
      <c r="A832" s="11"/>
      <c r="B832" s="26">
        <v>2599161.47</v>
      </c>
      <c r="D832" s="8"/>
      <c r="E832" s="12">
        <v>15019.69</v>
      </c>
    </row>
    <row r="833" spans="1:5" ht="18" customHeight="1" thickBot="1">
      <c r="A833" s="11"/>
      <c r="B833" s="30">
        <f>B763+B832</f>
        <v>22024908.110000003</v>
      </c>
      <c r="C833" s="31" t="s">
        <v>78</v>
      </c>
      <c r="D833" s="8"/>
      <c r="E833" s="32">
        <v>22024908.11</v>
      </c>
    </row>
    <row r="834" spans="1:5" ht="18" customHeight="1" thickTop="1">
      <c r="A834" s="2" t="s">
        <v>33</v>
      </c>
      <c r="B834" s="33"/>
      <c r="C834" s="34"/>
      <c r="D834" s="34"/>
      <c r="E834" s="34"/>
    </row>
    <row r="835" spans="1:5" ht="18" customHeight="1">
      <c r="A835" s="35" t="s">
        <v>34</v>
      </c>
      <c r="B835" s="33"/>
      <c r="C835" s="34"/>
      <c r="D835" s="34"/>
      <c r="E835" s="36"/>
    </row>
    <row r="836" spans="1:5" ht="18" customHeight="1">
      <c r="A836" s="54" t="s">
        <v>38</v>
      </c>
      <c r="B836" s="54"/>
      <c r="C836" s="54"/>
      <c r="D836" s="54"/>
      <c r="E836" s="54"/>
    </row>
    <row r="837" spans="1:5" ht="18" customHeight="1">
      <c r="A837" s="54" t="s">
        <v>181</v>
      </c>
      <c r="B837" s="54"/>
      <c r="C837" s="54"/>
      <c r="D837" s="54"/>
      <c r="E837" s="54"/>
    </row>
    <row r="838" spans="1:5" ht="18" customHeight="1">
      <c r="A838" s="54" t="s">
        <v>35</v>
      </c>
      <c r="B838" s="54"/>
      <c r="C838" s="54"/>
      <c r="D838" s="54"/>
      <c r="E838" s="54"/>
    </row>
    <row r="839" spans="1:5" ht="18" customHeight="1">
      <c r="A839" s="2"/>
      <c r="B839" s="33"/>
      <c r="C839" s="34"/>
      <c r="D839" s="34"/>
      <c r="E839" s="2"/>
    </row>
    <row r="840" spans="1:5" ht="18" customHeight="1">
      <c r="A840" s="54" t="s">
        <v>36</v>
      </c>
      <c r="B840" s="54"/>
      <c r="C840" s="54"/>
      <c r="D840" s="54"/>
      <c r="E840" s="54"/>
    </row>
    <row r="841" spans="1:5" ht="18" customHeight="1">
      <c r="A841" s="54" t="s">
        <v>37</v>
      </c>
      <c r="B841" s="54"/>
      <c r="C841" s="54"/>
      <c r="D841" s="54"/>
      <c r="E841" s="54"/>
    </row>
    <row r="842" spans="1:5" ht="18" customHeight="1">
      <c r="A842" s="55">
        <v>239082</v>
      </c>
      <c r="B842" s="55"/>
      <c r="C842" s="55"/>
      <c r="D842" s="55"/>
      <c r="E842" s="55"/>
    </row>
    <row r="843" spans="1:5" ht="19.5" customHeight="1">
      <c r="A843" s="46"/>
      <c r="B843" s="46"/>
      <c r="C843" s="46"/>
      <c r="D843" s="46"/>
      <c r="E843" s="46"/>
    </row>
    <row r="844" spans="1:5" ht="19.5" customHeight="1">
      <c r="A844" s="52" t="s">
        <v>288</v>
      </c>
      <c r="B844" s="52"/>
      <c r="C844" s="52"/>
      <c r="D844" s="52"/>
      <c r="E844" s="52"/>
    </row>
    <row r="845" spans="1:5" ht="19.5" customHeight="1">
      <c r="A845" s="52" t="s">
        <v>39</v>
      </c>
      <c r="B845" s="52"/>
      <c r="C845" s="52"/>
      <c r="D845" s="52"/>
      <c r="E845" s="52"/>
    </row>
    <row r="846" spans="1:5" ht="19.5" customHeight="1">
      <c r="A846" s="37" t="s">
        <v>149</v>
      </c>
      <c r="E846" s="37">
        <v>17800</v>
      </c>
    </row>
    <row r="847" spans="1:5" ht="19.5" customHeight="1">
      <c r="A847" s="37" t="s">
        <v>150</v>
      </c>
      <c r="E847" s="37">
        <v>81196.95</v>
      </c>
    </row>
    <row r="848" spans="1:5" ht="19.5" customHeight="1">
      <c r="A848" s="37" t="s">
        <v>42</v>
      </c>
      <c r="E848" s="37">
        <v>282.1</v>
      </c>
    </row>
    <row r="849" spans="1:5" ht="19.5" customHeight="1">
      <c r="A849" s="37" t="s">
        <v>43</v>
      </c>
      <c r="E849" s="37">
        <v>338.52</v>
      </c>
    </row>
    <row r="850" spans="1:5" ht="19.5" customHeight="1">
      <c r="A850" s="37" t="s">
        <v>40</v>
      </c>
      <c r="E850" s="37">
        <v>4243.65</v>
      </c>
    </row>
    <row r="851" ht="19.5" customHeight="1">
      <c r="A851" s="37" t="s">
        <v>41</v>
      </c>
    </row>
    <row r="852" spans="1:5" ht="19.5" customHeight="1">
      <c r="A852" s="52" t="s">
        <v>44</v>
      </c>
      <c r="B852" s="52"/>
      <c r="E852" s="38">
        <f>SUM(E846:E851)</f>
        <v>103861.22</v>
      </c>
    </row>
    <row r="853" spans="1:5" ht="19.5" customHeight="1">
      <c r="A853" s="31"/>
      <c r="B853" s="31"/>
      <c r="E853" s="38"/>
    </row>
    <row r="854" spans="1:5" ht="19.5" customHeight="1">
      <c r="A854" s="31"/>
      <c r="B854" s="31"/>
      <c r="E854" s="38"/>
    </row>
    <row r="855" spans="1:5" ht="19.5" customHeight="1">
      <c r="A855" s="31"/>
      <c r="B855" s="31"/>
      <c r="E855" s="38"/>
    </row>
    <row r="856" spans="1:5" ht="19.5" customHeight="1">
      <c r="A856" s="52" t="s">
        <v>289</v>
      </c>
      <c r="B856" s="52"/>
      <c r="C856" s="52"/>
      <c r="D856" s="52"/>
      <c r="E856" s="52"/>
    </row>
    <row r="857" spans="1:5" ht="19.5" customHeight="1">
      <c r="A857" s="52" t="s">
        <v>39</v>
      </c>
      <c r="B857" s="52"/>
      <c r="C857" s="52"/>
      <c r="D857" s="52"/>
      <c r="E857" s="52"/>
    </row>
    <row r="858" spans="1:5" ht="19.5" customHeight="1">
      <c r="A858" s="51" t="s">
        <v>102</v>
      </c>
      <c r="B858" s="51"/>
      <c r="C858" s="3"/>
      <c r="D858" s="3"/>
      <c r="E858" s="31">
        <v>181.85</v>
      </c>
    </row>
    <row r="859" spans="1:5" ht="19.5" customHeight="1">
      <c r="A859" s="39" t="s">
        <v>43</v>
      </c>
      <c r="B859" s="39"/>
      <c r="C859" s="3"/>
      <c r="D859" s="3"/>
      <c r="E859" s="21" t="s">
        <v>82</v>
      </c>
    </row>
    <row r="860" spans="1:5" ht="19.5" customHeight="1">
      <c r="A860" s="39" t="s">
        <v>208</v>
      </c>
      <c r="B860" s="39"/>
      <c r="C860" s="3"/>
      <c r="D860" s="3"/>
      <c r="E860" s="31">
        <v>2587.81</v>
      </c>
    </row>
    <row r="861" spans="1:5" ht="19.5" customHeight="1">
      <c r="A861" s="51" t="s">
        <v>103</v>
      </c>
      <c r="B861" s="51"/>
      <c r="C861" s="3"/>
      <c r="D861" s="3"/>
      <c r="E861" s="31">
        <v>81196.95</v>
      </c>
    </row>
    <row r="862" spans="1:5" ht="19.5" customHeight="1">
      <c r="A862" s="39" t="s">
        <v>151</v>
      </c>
      <c r="B862" s="39"/>
      <c r="C862" s="3"/>
      <c r="D862" s="3"/>
      <c r="E862" s="31">
        <v>17800</v>
      </c>
    </row>
    <row r="863" spans="1:5" ht="19.5" customHeight="1">
      <c r="A863" s="39" t="s">
        <v>41</v>
      </c>
      <c r="B863" s="39"/>
      <c r="C863" s="3"/>
      <c r="D863" s="3"/>
      <c r="E863" s="21">
        <v>53450</v>
      </c>
    </row>
    <row r="864" spans="1:5" ht="19.5" customHeight="1">
      <c r="A864" s="52" t="s">
        <v>44</v>
      </c>
      <c r="B864" s="52"/>
      <c r="E864" s="40">
        <f>SUM(E858:E863)</f>
        <v>155216.61</v>
      </c>
    </row>
    <row r="868" spans="1:5" ht="19.5" customHeight="1">
      <c r="A868" s="53" t="s">
        <v>290</v>
      </c>
      <c r="B868" s="53"/>
      <c r="C868" s="53"/>
      <c r="D868" s="53"/>
      <c r="E868" s="38"/>
    </row>
    <row r="869" spans="1:5" ht="19.5" customHeight="1">
      <c r="A869" s="53" t="s">
        <v>45</v>
      </c>
      <c r="B869" s="53"/>
      <c r="C869" s="53"/>
      <c r="D869" s="53"/>
      <c r="E869" s="38"/>
    </row>
    <row r="870" spans="1:5" ht="19.5" customHeight="1">
      <c r="A870" s="2"/>
      <c r="B870" s="33"/>
      <c r="C870" s="34"/>
      <c r="D870" s="42"/>
      <c r="E870" s="42"/>
    </row>
    <row r="871" spans="1:5" ht="19.5" customHeight="1">
      <c r="A871" s="2" t="s">
        <v>203</v>
      </c>
      <c r="B871" s="33"/>
      <c r="C871" s="34"/>
      <c r="D871" s="42"/>
      <c r="E871" s="42" t="s">
        <v>82</v>
      </c>
    </row>
    <row r="872" spans="1:5" ht="19.5" customHeight="1">
      <c r="A872" s="2" t="s">
        <v>202</v>
      </c>
      <c r="B872" s="33"/>
      <c r="C872" s="34"/>
      <c r="D872" s="42"/>
      <c r="E872" s="42" t="s">
        <v>82</v>
      </c>
    </row>
    <row r="873" spans="1:5" ht="19.5" customHeight="1">
      <c r="A873" s="20" t="s">
        <v>44</v>
      </c>
      <c r="B873" s="33"/>
      <c r="C873" s="34"/>
      <c r="D873" s="43"/>
      <c r="E873" s="43">
        <f>SUM(E870:E872)</f>
        <v>0</v>
      </c>
    </row>
    <row r="874" spans="1:5" ht="19.5" customHeight="1">
      <c r="A874" s="20"/>
      <c r="B874" s="33"/>
      <c r="C874" s="34"/>
      <c r="D874" s="43"/>
      <c r="E874" s="43"/>
    </row>
    <row r="875" spans="1:5" ht="19.5" customHeight="1">
      <c r="A875" s="20"/>
      <c r="B875" s="33"/>
      <c r="C875" s="34"/>
      <c r="D875" s="43"/>
      <c r="E875" s="43"/>
    </row>
    <row r="876" spans="1:5" ht="19.5" customHeight="1">
      <c r="A876" s="20"/>
      <c r="B876" s="33"/>
      <c r="C876" s="34"/>
      <c r="D876" s="43"/>
      <c r="E876" s="43"/>
    </row>
    <row r="877" spans="1:5" ht="19.5" customHeight="1">
      <c r="A877" s="20"/>
      <c r="B877" s="33"/>
      <c r="C877" s="34"/>
      <c r="D877" s="43"/>
      <c r="E877" s="43"/>
    </row>
    <row r="878" spans="1:5" ht="19.5" customHeight="1">
      <c r="A878" s="20"/>
      <c r="B878" s="33"/>
      <c r="C878" s="34"/>
      <c r="D878" s="43"/>
      <c r="E878" s="43"/>
    </row>
    <row r="879" spans="1:5" ht="19.5" customHeight="1">
      <c r="A879" s="20"/>
      <c r="B879" s="33"/>
      <c r="C879" s="34"/>
      <c r="D879" s="43"/>
      <c r="E879" s="43"/>
    </row>
    <row r="880" spans="1:5" ht="19.5" customHeight="1">
      <c r="A880" s="20"/>
      <c r="B880" s="33"/>
      <c r="C880" s="34"/>
      <c r="D880" s="43"/>
      <c r="E880" s="43"/>
    </row>
    <row r="881" spans="1:5" ht="19.5" customHeight="1">
      <c r="A881" s="20"/>
      <c r="B881" s="33"/>
      <c r="C881" s="34"/>
      <c r="D881" s="43"/>
      <c r="E881" s="43"/>
    </row>
    <row r="882" spans="1:5" ht="19.5" customHeight="1">
      <c r="A882" s="20"/>
      <c r="B882" s="33"/>
      <c r="C882" s="34"/>
      <c r="D882" s="43"/>
      <c r="E882" s="43"/>
    </row>
    <row r="883" spans="1:5" ht="19.5" customHeight="1">
      <c r="A883" s="20"/>
      <c r="B883" s="33"/>
      <c r="C883" s="34"/>
      <c r="D883" s="43"/>
      <c r="E883" s="43"/>
    </row>
    <row r="884" spans="1:5" ht="19.5" customHeight="1">
      <c r="A884" s="1" t="s">
        <v>75</v>
      </c>
      <c r="B884" s="1"/>
      <c r="C884" s="56" t="s">
        <v>174</v>
      </c>
      <c r="D884" s="56"/>
      <c r="E884" s="56"/>
    </row>
    <row r="885" spans="1:5" ht="19.5" customHeight="1">
      <c r="A885" s="52" t="s">
        <v>47</v>
      </c>
      <c r="B885" s="52"/>
      <c r="C885" s="52"/>
      <c r="D885" s="52"/>
      <c r="E885" s="52"/>
    </row>
    <row r="886" spans="1:5" ht="19.5" customHeight="1">
      <c r="A886" s="52" t="s">
        <v>296</v>
      </c>
      <c r="B886" s="52"/>
      <c r="C886" s="52"/>
      <c r="D886" s="52"/>
      <c r="E886" s="52"/>
    </row>
    <row r="887" spans="1:5" ht="19.5" customHeight="1">
      <c r="A887" s="57" t="s">
        <v>48</v>
      </c>
      <c r="B887" s="58"/>
      <c r="C887" s="59" t="s">
        <v>51</v>
      </c>
      <c r="D887" s="4"/>
      <c r="E887" s="5" t="s">
        <v>54</v>
      </c>
    </row>
    <row r="888" spans="1:5" ht="19.5" customHeight="1">
      <c r="A888" s="6" t="s">
        <v>49</v>
      </c>
      <c r="B888" s="7" t="s">
        <v>50</v>
      </c>
      <c r="C888" s="60"/>
      <c r="D888" s="8" t="s">
        <v>52</v>
      </c>
      <c r="E888" s="6" t="s">
        <v>50</v>
      </c>
    </row>
    <row r="889" spans="1:5" ht="19.5" customHeight="1">
      <c r="A889" s="9" t="s">
        <v>55</v>
      </c>
      <c r="B889" s="10" t="s">
        <v>55</v>
      </c>
      <c r="C889" s="61"/>
      <c r="D889" s="8" t="s">
        <v>53</v>
      </c>
      <c r="E889" s="9" t="s">
        <v>55</v>
      </c>
    </row>
    <row r="890" spans="1:5" ht="19.5" customHeight="1">
      <c r="A890" s="11"/>
      <c r="B890" s="12">
        <f>5499898.73+6440133.12+133816.13+7351170.36+728.3</f>
        <v>19425746.640000004</v>
      </c>
      <c r="C890" s="13" t="s">
        <v>56</v>
      </c>
      <c r="D890" s="8"/>
      <c r="E890" s="11">
        <v>22024908.11</v>
      </c>
    </row>
    <row r="891" spans="1:5" ht="19.5" customHeight="1">
      <c r="A891" s="11"/>
      <c r="B891" s="14"/>
      <c r="C891" s="13" t="s">
        <v>327</v>
      </c>
      <c r="D891" s="8"/>
      <c r="E891" s="11"/>
    </row>
    <row r="892" spans="1:5" ht="19.5" customHeight="1">
      <c r="A892" s="11">
        <f>37022+112089+400</f>
        <v>149511</v>
      </c>
      <c r="B892" s="15">
        <v>153037.22</v>
      </c>
      <c r="C892" s="2" t="s">
        <v>57</v>
      </c>
      <c r="D892" s="8" t="s">
        <v>62</v>
      </c>
      <c r="E892" s="11">
        <v>1108.51</v>
      </c>
    </row>
    <row r="893" spans="1:5" ht="19.5" customHeight="1">
      <c r="A893" s="11">
        <f>15640+27026+1200+11840</f>
        <v>55706</v>
      </c>
      <c r="B893" s="15">
        <v>90242.04</v>
      </c>
      <c r="C893" s="2" t="s">
        <v>58</v>
      </c>
      <c r="D893" s="8" t="s">
        <v>63</v>
      </c>
      <c r="E893" s="11">
        <v>1400</v>
      </c>
    </row>
    <row r="894" spans="1:5" ht="19.5" customHeight="1">
      <c r="A894" s="11">
        <v>105890</v>
      </c>
      <c r="B894" s="15">
        <v>78295.47</v>
      </c>
      <c r="C894" s="2" t="s">
        <v>59</v>
      </c>
      <c r="D894" s="8" t="s">
        <v>64</v>
      </c>
      <c r="E894" s="16">
        <v>1580.62</v>
      </c>
    </row>
    <row r="895" spans="1:5" ht="19.5" customHeight="1">
      <c r="A895" s="11">
        <v>0</v>
      </c>
      <c r="B895" s="15">
        <v>400</v>
      </c>
      <c r="C895" s="2" t="s">
        <v>216</v>
      </c>
      <c r="D895" s="8" t="s">
        <v>217</v>
      </c>
      <c r="E895" s="16"/>
    </row>
    <row r="896" spans="1:5" ht="19.5" customHeight="1">
      <c r="A896" s="11">
        <f>68400+9300</f>
        <v>77700</v>
      </c>
      <c r="B896" s="15">
        <v>88830</v>
      </c>
      <c r="C896" s="2" t="s">
        <v>60</v>
      </c>
      <c r="D896" s="8" t="s">
        <v>65</v>
      </c>
      <c r="E896" s="16"/>
    </row>
    <row r="897" spans="1:5" ht="19.5" customHeight="1">
      <c r="A897" s="11">
        <f>925618+2394007+420846+1841384+3926965+18749+41908+64586</f>
        <v>9634063</v>
      </c>
      <c r="B897" s="15">
        <v>9983237.1</v>
      </c>
      <c r="C897" s="2" t="s">
        <v>61</v>
      </c>
      <c r="D897" s="8" t="s">
        <v>66</v>
      </c>
      <c r="E897" s="16">
        <v>1116614.84</v>
      </c>
    </row>
    <row r="898" spans="1:5" ht="19.5" customHeight="1">
      <c r="A898" s="11">
        <v>7020692</v>
      </c>
      <c r="B898" s="15">
        <v>6983524</v>
      </c>
      <c r="C898" s="2" t="s">
        <v>129</v>
      </c>
      <c r="D898" s="8" t="s">
        <v>135</v>
      </c>
      <c r="E898" s="16"/>
    </row>
    <row r="899" spans="1:5" ht="19.5" customHeight="1">
      <c r="A899" s="17">
        <f>SUM(A892:A898)</f>
        <v>17043562</v>
      </c>
      <c r="B899" s="18">
        <f>SUM(B892:B898)</f>
        <v>17377565.83</v>
      </c>
      <c r="D899" s="8"/>
      <c r="E899" s="17">
        <f>SUM(E892:E898)</f>
        <v>1120703.97</v>
      </c>
    </row>
    <row r="900" spans="1:5" ht="19.5" customHeight="1">
      <c r="A900" s="11"/>
      <c r="B900" s="15">
        <v>135010</v>
      </c>
      <c r="C900" s="2" t="s">
        <v>16</v>
      </c>
      <c r="D900" s="8" t="s">
        <v>27</v>
      </c>
      <c r="E900" s="11"/>
    </row>
    <row r="901" spans="1:5" ht="19.5" customHeight="1">
      <c r="A901" s="11"/>
      <c r="B901" s="15">
        <v>3903000</v>
      </c>
      <c r="C901" s="2" t="s">
        <v>277</v>
      </c>
      <c r="D901" s="8" t="s">
        <v>224</v>
      </c>
      <c r="E901" s="11">
        <v>775000</v>
      </c>
    </row>
    <row r="902" spans="1:5" ht="19.5" customHeight="1">
      <c r="A902" s="11"/>
      <c r="B902" s="15">
        <v>1044000</v>
      </c>
      <c r="C902" s="2" t="s">
        <v>258</v>
      </c>
      <c r="D902" s="8" t="s">
        <v>224</v>
      </c>
      <c r="E902" s="11">
        <v>252000</v>
      </c>
    </row>
    <row r="903" spans="1:5" ht="19.5" customHeight="1">
      <c r="A903" s="11"/>
      <c r="B903" s="15">
        <v>20000</v>
      </c>
      <c r="C903" s="2" t="s">
        <v>267</v>
      </c>
      <c r="D903" s="8" t="s">
        <v>224</v>
      </c>
      <c r="E903" s="11"/>
    </row>
    <row r="904" spans="1:5" ht="19.5" customHeight="1">
      <c r="A904" s="11"/>
      <c r="B904" s="15">
        <v>170709</v>
      </c>
      <c r="C904" s="2" t="s">
        <v>230</v>
      </c>
      <c r="D904" s="8" t="s">
        <v>224</v>
      </c>
      <c r="E904" s="11">
        <v>15519</v>
      </c>
    </row>
    <row r="905" spans="1:5" ht="19.5" customHeight="1">
      <c r="A905" s="11"/>
      <c r="B905" s="15">
        <v>11100</v>
      </c>
      <c r="C905" s="44" t="s">
        <v>276</v>
      </c>
      <c r="D905" s="8" t="s">
        <v>224</v>
      </c>
      <c r="E905" s="11"/>
    </row>
    <row r="906" spans="1:5" ht="19.5" customHeight="1">
      <c r="A906" s="11"/>
      <c r="B906" s="15">
        <v>38523</v>
      </c>
      <c r="C906" s="2" t="s">
        <v>156</v>
      </c>
      <c r="D906" s="8" t="s">
        <v>231</v>
      </c>
      <c r="E906" s="11"/>
    </row>
    <row r="907" spans="1:5" ht="19.5" customHeight="1">
      <c r="A907" s="11"/>
      <c r="B907" s="15">
        <v>5774.96</v>
      </c>
      <c r="C907" s="2" t="s">
        <v>153</v>
      </c>
      <c r="D907" s="8" t="s">
        <v>30</v>
      </c>
      <c r="E907" s="11"/>
    </row>
    <row r="908" spans="1:5" ht="19.5" customHeight="1">
      <c r="A908" s="11"/>
      <c r="B908" s="15">
        <v>892033</v>
      </c>
      <c r="C908" s="2" t="s">
        <v>152</v>
      </c>
      <c r="D908" s="8" t="s">
        <v>30</v>
      </c>
      <c r="E908" s="11"/>
    </row>
    <row r="909" spans="1:5" ht="19.5" customHeight="1">
      <c r="A909" s="11"/>
      <c r="B909" s="15">
        <v>4554588</v>
      </c>
      <c r="C909" s="2" t="s">
        <v>80</v>
      </c>
      <c r="D909" s="8" t="s">
        <v>81</v>
      </c>
      <c r="E909" s="11">
        <v>445280</v>
      </c>
    </row>
    <row r="910" spans="1:5" ht="19.5" customHeight="1">
      <c r="A910" s="11"/>
      <c r="B910" s="15">
        <v>1019500</v>
      </c>
      <c r="C910" s="2" t="s">
        <v>167</v>
      </c>
      <c r="D910" s="8" t="s">
        <v>27</v>
      </c>
      <c r="E910" s="11">
        <v>85000</v>
      </c>
    </row>
    <row r="911" spans="1:5" ht="19.5" customHeight="1">
      <c r="A911" s="11"/>
      <c r="B911" s="15">
        <v>38523</v>
      </c>
      <c r="C911" s="44" t="s">
        <v>215</v>
      </c>
      <c r="D911" s="8" t="s">
        <v>82</v>
      </c>
      <c r="E911" s="11"/>
    </row>
    <row r="912" spans="1:5" ht="19.5" customHeight="1">
      <c r="A912" s="11"/>
      <c r="B912" s="15">
        <v>1273437.55</v>
      </c>
      <c r="C912" s="2" t="s">
        <v>124</v>
      </c>
      <c r="D912" s="8" t="s">
        <v>31</v>
      </c>
      <c r="E912" s="11">
        <v>108278.35</v>
      </c>
    </row>
    <row r="913" spans="1:5" ht="19.5" customHeight="1">
      <c r="A913" s="11"/>
      <c r="B913" s="15">
        <v>24108.32</v>
      </c>
      <c r="C913" s="2" t="s">
        <v>168</v>
      </c>
      <c r="D913" s="8" t="s">
        <v>82</v>
      </c>
      <c r="E913" s="11">
        <v>538.32</v>
      </c>
    </row>
    <row r="914" spans="1:5" ht="19.5" customHeight="1">
      <c r="A914" s="11"/>
      <c r="B914" s="15">
        <v>103.74</v>
      </c>
      <c r="C914" s="45" t="s">
        <v>274</v>
      </c>
      <c r="D914" s="8"/>
      <c r="E914" s="11"/>
    </row>
    <row r="915" spans="1:5" ht="19.5" customHeight="1">
      <c r="A915" s="11"/>
      <c r="B915" s="15">
        <v>10000</v>
      </c>
      <c r="C915" s="47" t="s">
        <v>284</v>
      </c>
      <c r="D915" s="8" t="s">
        <v>285</v>
      </c>
      <c r="E915" s="11"/>
    </row>
    <row r="916" spans="1:5" ht="19.5" customHeight="1">
      <c r="A916" s="19"/>
      <c r="B916" s="18">
        <f>SUM(B900:B915)</f>
        <v>13140410.570000002</v>
      </c>
      <c r="D916" s="8"/>
      <c r="E916" s="17">
        <f>SUM(E901:E915)</f>
        <v>1681615.6700000002</v>
      </c>
    </row>
    <row r="917" spans="1:5" ht="19.5" customHeight="1">
      <c r="A917" s="11"/>
      <c r="B917" s="18">
        <f>B899+B916</f>
        <v>30517976.4</v>
      </c>
      <c r="C917" s="20" t="s">
        <v>67</v>
      </c>
      <c r="D917" s="8"/>
      <c r="E917" s="17">
        <f>E899+E916</f>
        <v>2802319.64</v>
      </c>
    </row>
    <row r="918" spans="1:5" ht="19.5" customHeight="1">
      <c r="A918" s="21"/>
      <c r="B918" s="22"/>
      <c r="C918" s="24"/>
      <c r="D918" s="23"/>
      <c r="E918" s="21"/>
    </row>
    <row r="919" spans="1:5" ht="19.5" customHeight="1">
      <c r="A919" s="21"/>
      <c r="B919" s="22"/>
      <c r="C919" s="24"/>
      <c r="D919" s="23"/>
      <c r="E919" s="21"/>
    </row>
    <row r="920" spans="1:5" ht="19.5" customHeight="1">
      <c r="A920" s="21"/>
      <c r="B920" s="22"/>
      <c r="C920" s="24"/>
      <c r="D920" s="23"/>
      <c r="E920" s="21"/>
    </row>
    <row r="921" spans="1:5" ht="19.5" customHeight="1">
      <c r="A921" s="21"/>
      <c r="B921" s="22"/>
      <c r="C921" s="24"/>
      <c r="D921" s="23"/>
      <c r="E921" s="21"/>
    </row>
    <row r="922" spans="1:5" ht="19.5" customHeight="1">
      <c r="A922" s="21"/>
      <c r="B922" s="22"/>
      <c r="C922" s="24"/>
      <c r="D922" s="23"/>
      <c r="E922" s="21"/>
    </row>
    <row r="923" spans="1:5" ht="19.5" customHeight="1">
      <c r="A923" s="21"/>
      <c r="B923" s="22"/>
      <c r="C923" s="24"/>
      <c r="D923" s="23"/>
      <c r="E923" s="21"/>
    </row>
    <row r="924" spans="1:5" ht="19.5" customHeight="1">
      <c r="A924" s="21"/>
      <c r="B924" s="22"/>
      <c r="C924" s="24"/>
      <c r="D924" s="23"/>
      <c r="E924" s="21"/>
    </row>
    <row r="925" spans="1:5" ht="18" customHeight="1">
      <c r="A925" s="21"/>
      <c r="B925" s="22"/>
      <c r="C925" s="24" t="s">
        <v>79</v>
      </c>
      <c r="D925" s="23"/>
      <c r="E925" s="21"/>
    </row>
    <row r="926" spans="1:5" ht="18" customHeight="1">
      <c r="A926" s="25"/>
      <c r="B926" s="26"/>
      <c r="C926" s="27" t="s">
        <v>73</v>
      </c>
      <c r="D926" s="4"/>
      <c r="E926" s="12"/>
    </row>
    <row r="927" spans="1:5" ht="18" customHeight="1">
      <c r="A927" s="11">
        <v>2281630</v>
      </c>
      <c r="B927" s="28">
        <v>321677</v>
      </c>
      <c r="C927" s="2" t="s">
        <v>68</v>
      </c>
      <c r="D927" s="8" t="s">
        <v>76</v>
      </c>
      <c r="E927" s="12">
        <v>7175</v>
      </c>
    </row>
    <row r="928" spans="1:5" ht="18" customHeight="1">
      <c r="A928" s="11">
        <v>2813760</v>
      </c>
      <c r="B928" s="28">
        <v>2283889</v>
      </c>
      <c r="C928" s="2" t="s">
        <v>69</v>
      </c>
      <c r="D928" s="8" t="s">
        <v>139</v>
      </c>
      <c r="E928" s="16">
        <v>180640</v>
      </c>
    </row>
    <row r="929" spans="1:5" ht="18" customHeight="1">
      <c r="A929" s="11">
        <v>132000</v>
      </c>
      <c r="B929" s="28">
        <v>109480</v>
      </c>
      <c r="C929" s="2" t="s">
        <v>70</v>
      </c>
      <c r="D929" s="8" t="s">
        <v>140</v>
      </c>
      <c r="E929" s="11">
        <v>10040</v>
      </c>
    </row>
    <row r="930" spans="1:5" ht="18" customHeight="1">
      <c r="A930" s="11">
        <v>796600</v>
      </c>
      <c r="B930" s="28">
        <v>542922</v>
      </c>
      <c r="C930" s="2" t="s">
        <v>71</v>
      </c>
      <c r="D930" s="8" t="s">
        <v>141</v>
      </c>
      <c r="E930" s="11">
        <v>64360</v>
      </c>
    </row>
    <row r="931" spans="1:5" ht="18" customHeight="1">
      <c r="A931" s="11">
        <v>2784800</v>
      </c>
      <c r="B931" s="28">
        <v>1852742.25</v>
      </c>
      <c r="C931" s="2" t="s">
        <v>12</v>
      </c>
      <c r="D931" s="8" t="s">
        <v>23</v>
      </c>
      <c r="E931" s="11">
        <v>109504</v>
      </c>
    </row>
    <row r="932" spans="1:5" ht="18" customHeight="1">
      <c r="A932" s="11">
        <v>1356732</v>
      </c>
      <c r="B932" s="28">
        <v>885876.7</v>
      </c>
      <c r="C932" s="2" t="s">
        <v>13</v>
      </c>
      <c r="D932" s="8" t="s">
        <v>24</v>
      </c>
      <c r="E932" s="11">
        <v>150859.05</v>
      </c>
    </row>
    <row r="933" spans="1:5" ht="18" customHeight="1">
      <c r="A933" s="11">
        <v>1981440</v>
      </c>
      <c r="B933" s="28">
        <v>1125650.15</v>
      </c>
      <c r="C933" s="2" t="s">
        <v>14</v>
      </c>
      <c r="D933" s="8" t="s">
        <v>25</v>
      </c>
      <c r="E933" s="11">
        <v>21077</v>
      </c>
    </row>
    <row r="934" spans="1:5" ht="18" customHeight="1">
      <c r="A934" s="11">
        <v>240000</v>
      </c>
      <c r="B934" s="28">
        <v>204551.37</v>
      </c>
      <c r="C934" s="2" t="s">
        <v>15</v>
      </c>
      <c r="D934" s="8" t="s">
        <v>26</v>
      </c>
      <c r="E934" s="11">
        <v>17419.93</v>
      </c>
    </row>
    <row r="935" spans="1:5" ht="18" customHeight="1">
      <c r="A935" s="11">
        <v>1605300</v>
      </c>
      <c r="B935" s="28">
        <v>1457450</v>
      </c>
      <c r="C935" s="2" t="s">
        <v>72</v>
      </c>
      <c r="D935" s="8" t="s">
        <v>130</v>
      </c>
      <c r="E935" s="16">
        <v>6000</v>
      </c>
    </row>
    <row r="936" spans="1:5" ht="18" customHeight="1">
      <c r="A936" s="11">
        <v>189500</v>
      </c>
      <c r="B936" s="28">
        <v>184000</v>
      </c>
      <c r="C936" s="2" t="s">
        <v>131</v>
      </c>
      <c r="D936" s="8" t="s">
        <v>132</v>
      </c>
      <c r="E936" s="16"/>
    </row>
    <row r="937" spans="1:5" ht="18" customHeight="1">
      <c r="A937" s="11">
        <v>1483800</v>
      </c>
      <c r="B937" s="28">
        <v>1469000</v>
      </c>
      <c r="C937" s="2" t="s">
        <v>133</v>
      </c>
      <c r="D937" s="8" t="s">
        <v>134</v>
      </c>
      <c r="E937" s="16"/>
    </row>
    <row r="938" spans="1:5" ht="18" customHeight="1">
      <c r="A938" s="11">
        <v>1378000</v>
      </c>
      <c r="B938" s="28">
        <v>1203500</v>
      </c>
      <c r="C938" s="2" t="s">
        <v>136</v>
      </c>
      <c r="D938" s="8" t="s">
        <v>137</v>
      </c>
      <c r="E938" s="16">
        <v>107500</v>
      </c>
    </row>
    <row r="939" spans="1:5" ht="18" customHeight="1">
      <c r="A939" s="17">
        <f>SUM(A927:A938)</f>
        <v>17043562</v>
      </c>
      <c r="B939" s="29">
        <f>SUM(B927:B938)</f>
        <v>11640738.469999999</v>
      </c>
      <c r="D939" s="8"/>
      <c r="E939" s="17">
        <f>SUM(E927:E938)</f>
        <v>674574.9800000001</v>
      </c>
    </row>
    <row r="940" spans="1:5" ht="18" customHeight="1">
      <c r="A940" s="11"/>
      <c r="B940" s="28">
        <v>2739410</v>
      </c>
      <c r="C940" s="2" t="s">
        <v>16</v>
      </c>
      <c r="D940" s="8" t="s">
        <v>27</v>
      </c>
      <c r="E940" s="11">
        <v>160120</v>
      </c>
    </row>
    <row r="941" spans="1:5" ht="18" customHeight="1">
      <c r="A941" s="11"/>
      <c r="B941" s="28">
        <v>2854500</v>
      </c>
      <c r="C941" s="2" t="s">
        <v>277</v>
      </c>
      <c r="D941" s="8" t="s">
        <v>224</v>
      </c>
      <c r="E941" s="11">
        <v>256000</v>
      </c>
    </row>
    <row r="942" spans="1:5" ht="18" customHeight="1">
      <c r="A942" s="11"/>
      <c r="B942" s="28">
        <v>878000</v>
      </c>
      <c r="C942" s="2" t="s">
        <v>258</v>
      </c>
      <c r="D942" s="8" t="s">
        <v>224</v>
      </c>
      <c r="E942" s="11">
        <v>85000</v>
      </c>
    </row>
    <row r="943" spans="1:5" ht="18" customHeight="1">
      <c r="A943" s="11"/>
      <c r="B943" s="28">
        <v>169970</v>
      </c>
      <c r="C943" s="2" t="s">
        <v>230</v>
      </c>
      <c r="D943" s="8" t="s">
        <v>224</v>
      </c>
      <c r="E943" s="11">
        <v>15519</v>
      </c>
    </row>
    <row r="944" spans="1:5" ht="18" customHeight="1">
      <c r="A944" s="11"/>
      <c r="B944" s="28">
        <v>599077</v>
      </c>
      <c r="C944" s="2" t="s">
        <v>138</v>
      </c>
      <c r="D944" s="8" t="s">
        <v>82</v>
      </c>
      <c r="E944" s="11"/>
    </row>
    <row r="945" spans="1:5" ht="18" customHeight="1">
      <c r="A945" s="11"/>
      <c r="B945" s="28">
        <v>1427394.95</v>
      </c>
      <c r="C945" s="2" t="s">
        <v>125</v>
      </c>
      <c r="D945" s="8" t="s">
        <v>31</v>
      </c>
      <c r="E945" s="11">
        <v>123359.61</v>
      </c>
    </row>
    <row r="946" spans="1:5" ht="18" customHeight="1">
      <c r="A946" s="11"/>
      <c r="B946" s="28">
        <v>10000</v>
      </c>
      <c r="C946" s="2" t="s">
        <v>286</v>
      </c>
      <c r="D946" s="8" t="s">
        <v>285</v>
      </c>
      <c r="E946" s="11"/>
    </row>
    <row r="947" spans="1:5" ht="18" customHeight="1">
      <c r="A947" s="11"/>
      <c r="B947" s="28">
        <v>132456.72</v>
      </c>
      <c r="C947" s="2" t="s">
        <v>126</v>
      </c>
      <c r="D947" s="8" t="s">
        <v>32</v>
      </c>
      <c r="E947" s="11"/>
    </row>
    <row r="948" spans="1:5" ht="18" customHeight="1">
      <c r="A948" s="11"/>
      <c r="B948" s="28">
        <v>829917</v>
      </c>
      <c r="C948" s="2" t="s">
        <v>146</v>
      </c>
      <c r="D948" s="8" t="s">
        <v>82</v>
      </c>
      <c r="E948" s="11">
        <v>54000</v>
      </c>
    </row>
    <row r="949" spans="1:5" ht="18" customHeight="1">
      <c r="A949" s="11"/>
      <c r="B949" s="11">
        <v>0</v>
      </c>
      <c r="C949" s="2" t="s">
        <v>19</v>
      </c>
      <c r="D949" s="8" t="s">
        <v>30</v>
      </c>
      <c r="E949" s="11"/>
    </row>
    <row r="950" spans="1:5" ht="18" customHeight="1">
      <c r="A950" s="11"/>
      <c r="B950" s="11">
        <v>20000</v>
      </c>
      <c r="C950" s="2" t="s">
        <v>267</v>
      </c>
      <c r="D950" s="8" t="s">
        <v>224</v>
      </c>
      <c r="E950" s="11"/>
    </row>
    <row r="951" spans="1:5" ht="18" customHeight="1">
      <c r="A951" s="11"/>
      <c r="B951" s="11">
        <v>11100</v>
      </c>
      <c r="C951" s="2" t="s">
        <v>276</v>
      </c>
      <c r="D951" s="8" t="s">
        <v>224</v>
      </c>
      <c r="E951" s="11"/>
    </row>
    <row r="952" spans="1:5" ht="18" customHeight="1">
      <c r="A952" s="11"/>
      <c r="B952" s="28">
        <v>23608.32</v>
      </c>
      <c r="C952" s="2" t="s">
        <v>168</v>
      </c>
      <c r="D952" s="8" t="s">
        <v>173</v>
      </c>
      <c r="E952" s="11">
        <v>538.32</v>
      </c>
    </row>
    <row r="953" spans="1:5" ht="18" customHeight="1">
      <c r="A953" s="11"/>
      <c r="B953" s="28">
        <v>103.74</v>
      </c>
      <c r="C953" s="2" t="s">
        <v>287</v>
      </c>
      <c r="D953" s="8"/>
      <c r="E953" s="11"/>
    </row>
    <row r="954" spans="1:5" ht="18" customHeight="1">
      <c r="A954" s="11"/>
      <c r="B954" s="28">
        <v>38523</v>
      </c>
      <c r="C954" s="44" t="s">
        <v>215</v>
      </c>
      <c r="D954" s="8" t="s">
        <v>82</v>
      </c>
      <c r="E954" s="11"/>
    </row>
    <row r="955" spans="1:5" ht="18" customHeight="1">
      <c r="A955" s="11"/>
      <c r="B955" s="28">
        <v>996500</v>
      </c>
      <c r="C955" s="2" t="s">
        <v>167</v>
      </c>
      <c r="D955" s="8" t="s">
        <v>27</v>
      </c>
      <c r="E955" s="11">
        <v>67000</v>
      </c>
    </row>
    <row r="956" spans="1:5" ht="18" customHeight="1">
      <c r="A956" s="11"/>
      <c r="B956" s="28">
        <v>4652488</v>
      </c>
      <c r="C956" s="2" t="s">
        <v>80</v>
      </c>
      <c r="D956" s="8" t="s">
        <v>81</v>
      </c>
      <c r="E956" s="11">
        <v>471180</v>
      </c>
    </row>
    <row r="957" spans="1:5" ht="18" customHeight="1">
      <c r="A957" s="19"/>
      <c r="B957" s="18">
        <f>SUM(B940:B956)</f>
        <v>15383048.73</v>
      </c>
      <c r="D957" s="8"/>
      <c r="E957" s="17">
        <f>SUM(E940:E956)</f>
        <v>1232716.93</v>
      </c>
    </row>
    <row r="958" spans="1:5" ht="18" customHeight="1">
      <c r="A958" s="11"/>
      <c r="B958" s="15">
        <v>27023787.2</v>
      </c>
      <c r="C958" s="20" t="s">
        <v>74</v>
      </c>
      <c r="D958" s="8"/>
      <c r="E958" s="17">
        <v>1907291.91</v>
      </c>
    </row>
    <row r="959" spans="1:5" ht="18" customHeight="1">
      <c r="A959" s="11"/>
      <c r="B959" s="26">
        <v>3494189.2</v>
      </c>
      <c r="D959" s="8"/>
      <c r="E959" s="12">
        <v>895027.73</v>
      </c>
    </row>
    <row r="960" spans="1:5" ht="18" customHeight="1" thickBot="1">
      <c r="A960" s="11"/>
      <c r="B960" s="30">
        <f>B890+B959</f>
        <v>22919935.840000004</v>
      </c>
      <c r="C960" s="31" t="s">
        <v>78</v>
      </c>
      <c r="D960" s="8"/>
      <c r="E960" s="32">
        <v>22919935.84</v>
      </c>
    </row>
    <row r="961" spans="1:5" ht="18" customHeight="1" thickTop="1">
      <c r="A961" s="2" t="s">
        <v>33</v>
      </c>
      <c r="B961" s="33"/>
      <c r="C961" s="34"/>
      <c r="D961" s="34"/>
      <c r="E961" s="34"/>
    </row>
    <row r="962" spans="1:5" ht="18" customHeight="1">
      <c r="A962" s="35" t="s">
        <v>34</v>
      </c>
      <c r="B962" s="33"/>
      <c r="C962" s="34"/>
      <c r="D962" s="34"/>
      <c r="E962" s="36"/>
    </row>
    <row r="963" spans="1:5" ht="18" customHeight="1">
      <c r="A963" s="54" t="s">
        <v>38</v>
      </c>
      <c r="B963" s="54"/>
      <c r="C963" s="54"/>
      <c r="D963" s="54"/>
      <c r="E963" s="54"/>
    </row>
    <row r="964" spans="1:5" ht="18" customHeight="1">
      <c r="A964" s="54" t="s">
        <v>181</v>
      </c>
      <c r="B964" s="54"/>
      <c r="C964" s="54"/>
      <c r="D964" s="54"/>
      <c r="E964" s="54"/>
    </row>
    <row r="965" spans="1:5" ht="18" customHeight="1">
      <c r="A965" s="54" t="s">
        <v>35</v>
      </c>
      <c r="B965" s="54"/>
      <c r="C965" s="54"/>
      <c r="D965" s="54"/>
      <c r="E965" s="54"/>
    </row>
    <row r="966" spans="1:5" ht="18" customHeight="1">
      <c r="A966" s="2"/>
      <c r="B966" s="33"/>
      <c r="C966" s="34"/>
      <c r="D966" s="34"/>
      <c r="E966" s="2"/>
    </row>
    <row r="967" spans="1:5" ht="18" customHeight="1">
      <c r="A967" s="54" t="s">
        <v>36</v>
      </c>
      <c r="B967" s="54"/>
      <c r="C967" s="54"/>
      <c r="D967" s="54"/>
      <c r="E967" s="54"/>
    </row>
    <row r="968" spans="1:5" ht="18" customHeight="1">
      <c r="A968" s="54" t="s">
        <v>37</v>
      </c>
      <c r="B968" s="54"/>
      <c r="C968" s="54"/>
      <c r="D968" s="54"/>
      <c r="E968" s="54"/>
    </row>
    <row r="969" spans="1:5" ht="18" customHeight="1">
      <c r="A969" s="55">
        <v>239113</v>
      </c>
      <c r="B969" s="55"/>
      <c r="C969" s="55"/>
      <c r="D969" s="55"/>
      <c r="E969" s="55"/>
    </row>
    <row r="970" spans="1:5" ht="19.5" customHeight="1">
      <c r="A970" s="46"/>
      <c r="B970" s="46"/>
      <c r="C970" s="46"/>
      <c r="D970" s="46"/>
      <c r="E970" s="46"/>
    </row>
    <row r="971" spans="1:5" ht="19.5" customHeight="1">
      <c r="A971" s="52" t="s">
        <v>297</v>
      </c>
      <c r="B971" s="52"/>
      <c r="C971" s="52"/>
      <c r="D971" s="52"/>
      <c r="E971" s="52"/>
    </row>
    <row r="972" spans="1:5" ht="19.5" customHeight="1">
      <c r="A972" s="52" t="s">
        <v>39</v>
      </c>
      <c r="B972" s="52"/>
      <c r="C972" s="52"/>
      <c r="D972" s="52"/>
      <c r="E972" s="52"/>
    </row>
    <row r="973" spans="1:5" ht="19.5" customHeight="1">
      <c r="A973" s="37" t="s">
        <v>149</v>
      </c>
      <c r="E973" s="37">
        <v>17800</v>
      </c>
    </row>
    <row r="974" spans="1:5" ht="19.5" customHeight="1">
      <c r="A974" s="37" t="s">
        <v>150</v>
      </c>
      <c r="E974" s="37">
        <v>88991.11</v>
      </c>
    </row>
    <row r="975" spans="1:5" ht="19.5" customHeight="1">
      <c r="A975" s="37" t="s">
        <v>42</v>
      </c>
      <c r="E975" s="37">
        <v>42.95</v>
      </c>
    </row>
    <row r="976" spans="1:5" ht="19.5" customHeight="1">
      <c r="A976" s="37" t="s">
        <v>43</v>
      </c>
      <c r="E976" s="37">
        <v>51.54</v>
      </c>
    </row>
    <row r="977" spans="1:5" ht="19.5" customHeight="1">
      <c r="A977" s="37" t="s">
        <v>40</v>
      </c>
      <c r="E977" s="37">
        <v>1392.75</v>
      </c>
    </row>
    <row r="978" ht="19.5" customHeight="1">
      <c r="A978" s="37" t="s">
        <v>41</v>
      </c>
    </row>
    <row r="979" spans="1:5" ht="19.5" customHeight="1">
      <c r="A979" s="52" t="s">
        <v>44</v>
      </c>
      <c r="B979" s="52"/>
      <c r="E979" s="38">
        <f>SUM(E973:E978)</f>
        <v>108278.34999999999</v>
      </c>
    </row>
    <row r="980" spans="1:5" ht="19.5" customHeight="1">
      <c r="A980" s="31"/>
      <c r="B980" s="31"/>
      <c r="E980" s="38"/>
    </row>
    <row r="981" spans="1:5" ht="19.5" customHeight="1">
      <c r="A981" s="31"/>
      <c r="B981" s="31"/>
      <c r="E981" s="38"/>
    </row>
    <row r="982" spans="1:5" ht="19.5" customHeight="1">
      <c r="A982" s="31"/>
      <c r="B982" s="31"/>
      <c r="E982" s="38"/>
    </row>
    <row r="983" spans="1:5" ht="19.5" customHeight="1">
      <c r="A983" s="52" t="s">
        <v>298</v>
      </c>
      <c r="B983" s="52"/>
      <c r="C983" s="52"/>
      <c r="D983" s="52"/>
      <c r="E983" s="52"/>
    </row>
    <row r="984" spans="1:5" ht="19.5" customHeight="1">
      <c r="A984" s="52" t="s">
        <v>39</v>
      </c>
      <c r="B984" s="52"/>
      <c r="C984" s="52"/>
      <c r="D984" s="52"/>
      <c r="E984" s="52"/>
    </row>
    <row r="985" spans="1:5" ht="19.5" customHeight="1">
      <c r="A985" s="51" t="s">
        <v>102</v>
      </c>
      <c r="B985" s="51"/>
      <c r="C985" s="3"/>
      <c r="D985" s="3"/>
      <c r="E985" s="31">
        <v>282.1</v>
      </c>
    </row>
    <row r="986" spans="1:5" ht="19.5" customHeight="1">
      <c r="A986" s="39" t="s">
        <v>43</v>
      </c>
      <c r="B986" s="39"/>
      <c r="C986" s="3"/>
      <c r="D986" s="3"/>
      <c r="E986" s="21" t="s">
        <v>82</v>
      </c>
    </row>
    <row r="987" spans="1:5" ht="19.5" customHeight="1">
      <c r="A987" s="39" t="s">
        <v>208</v>
      </c>
      <c r="B987" s="39"/>
      <c r="C987" s="3"/>
      <c r="D987" s="3"/>
      <c r="E987" s="31">
        <v>5636.4</v>
      </c>
    </row>
    <row r="988" spans="1:5" ht="19.5" customHeight="1">
      <c r="A988" s="51" t="s">
        <v>103</v>
      </c>
      <c r="B988" s="51"/>
      <c r="C988" s="3"/>
      <c r="D988" s="3"/>
      <c r="E988" s="31">
        <v>88991.11</v>
      </c>
    </row>
    <row r="989" spans="1:5" ht="19.5" customHeight="1">
      <c r="A989" s="39" t="s">
        <v>151</v>
      </c>
      <c r="B989" s="39"/>
      <c r="C989" s="3"/>
      <c r="D989" s="3"/>
      <c r="E989" s="31">
        <v>17800</v>
      </c>
    </row>
    <row r="990" spans="1:5" ht="19.5" customHeight="1">
      <c r="A990" s="39" t="s">
        <v>41</v>
      </c>
      <c r="B990" s="39"/>
      <c r="C990" s="3"/>
      <c r="D990" s="3"/>
      <c r="E990" s="21">
        <v>10650</v>
      </c>
    </row>
    <row r="991" spans="1:5" ht="19.5" customHeight="1">
      <c r="A991" s="52" t="s">
        <v>44</v>
      </c>
      <c r="B991" s="52"/>
      <c r="E991" s="40">
        <f>SUM(E985:E990)</f>
        <v>123359.61</v>
      </c>
    </row>
    <row r="995" spans="1:5" ht="19.5" customHeight="1">
      <c r="A995" s="53" t="s">
        <v>299</v>
      </c>
      <c r="B995" s="53"/>
      <c r="C995" s="53"/>
      <c r="D995" s="53"/>
      <c r="E995" s="38"/>
    </row>
    <row r="996" spans="1:5" ht="19.5" customHeight="1">
      <c r="A996" s="53" t="s">
        <v>45</v>
      </c>
      <c r="B996" s="53"/>
      <c r="C996" s="53"/>
      <c r="D996" s="53"/>
      <c r="E996" s="38"/>
    </row>
    <row r="997" spans="1:5" ht="19.5" customHeight="1">
      <c r="A997" s="2"/>
      <c r="B997" s="33"/>
      <c r="C997" s="34"/>
      <c r="D997" s="42"/>
      <c r="E997" s="42"/>
    </row>
    <row r="998" spans="1:5" ht="19.5" customHeight="1">
      <c r="A998" s="2" t="s">
        <v>203</v>
      </c>
      <c r="B998" s="33"/>
      <c r="C998" s="34"/>
      <c r="D998" s="42"/>
      <c r="E998" s="42" t="s">
        <v>82</v>
      </c>
    </row>
    <row r="999" spans="1:5" ht="19.5" customHeight="1">
      <c r="A999" s="2" t="s">
        <v>202</v>
      </c>
      <c r="B999" s="33"/>
      <c r="C999" s="34"/>
      <c r="D999" s="42"/>
      <c r="E999" s="42" t="s">
        <v>82</v>
      </c>
    </row>
    <row r="1000" spans="1:5" ht="19.5" customHeight="1">
      <c r="A1000" s="20" t="s">
        <v>44</v>
      </c>
      <c r="B1000" s="33"/>
      <c r="C1000" s="34"/>
      <c r="D1000" s="43"/>
      <c r="E1000" s="43">
        <f>SUM(E997:E999)</f>
        <v>0</v>
      </c>
    </row>
    <row r="1001" spans="1:5" ht="19.5" customHeight="1">
      <c r="A1001" s="20"/>
      <c r="B1001" s="33"/>
      <c r="C1001" s="34"/>
      <c r="D1001" s="43"/>
      <c r="E1001" s="43"/>
    </row>
    <row r="1002" spans="1:5" ht="19.5" customHeight="1">
      <c r="A1002" s="20"/>
      <c r="B1002" s="33"/>
      <c r="C1002" s="34"/>
      <c r="D1002" s="43"/>
      <c r="E1002" s="43"/>
    </row>
    <row r="1003" spans="1:5" ht="19.5" customHeight="1">
      <c r="A1003" s="20"/>
      <c r="B1003" s="33"/>
      <c r="C1003" s="34"/>
      <c r="D1003" s="43"/>
      <c r="E1003" s="43"/>
    </row>
    <row r="1004" spans="1:5" ht="19.5" customHeight="1">
      <c r="A1004" s="20"/>
      <c r="B1004" s="33"/>
      <c r="C1004" s="34"/>
      <c r="D1004" s="43"/>
      <c r="E1004" s="43"/>
    </row>
    <row r="1005" spans="1:5" ht="19.5" customHeight="1">
      <c r="A1005" s="20"/>
      <c r="B1005" s="33"/>
      <c r="C1005" s="34"/>
      <c r="D1005" s="43"/>
      <c r="E1005" s="43"/>
    </row>
    <row r="1006" spans="1:5" ht="19.5" customHeight="1">
      <c r="A1006" s="20"/>
      <c r="B1006" s="33"/>
      <c r="C1006" s="34"/>
      <c r="D1006" s="43"/>
      <c r="E1006" s="43"/>
    </row>
    <row r="1007" spans="1:5" ht="19.5" customHeight="1">
      <c r="A1007" s="20"/>
      <c r="B1007" s="33"/>
      <c r="C1007" s="34"/>
      <c r="D1007" s="43"/>
      <c r="E1007" s="43"/>
    </row>
    <row r="1008" spans="1:5" ht="19.5" customHeight="1">
      <c r="A1008" s="20"/>
      <c r="B1008" s="33"/>
      <c r="C1008" s="34"/>
      <c r="D1008" s="43"/>
      <c r="E1008" s="43"/>
    </row>
    <row r="1009" spans="1:5" ht="19.5" customHeight="1">
      <c r="A1009" s="20"/>
      <c r="B1009" s="33"/>
      <c r="C1009" s="34"/>
      <c r="D1009" s="43"/>
      <c r="E1009" s="43"/>
    </row>
    <row r="1010" spans="1:5" ht="19.5" customHeight="1">
      <c r="A1010" s="20"/>
      <c r="B1010" s="33"/>
      <c r="C1010" s="34"/>
      <c r="D1010" s="43"/>
      <c r="E1010" s="43"/>
    </row>
    <row r="1011" spans="1:5" ht="19.5" customHeight="1">
      <c r="A1011" s="20"/>
      <c r="B1011" s="33"/>
      <c r="C1011" s="34"/>
      <c r="D1011" s="43"/>
      <c r="E1011" s="43"/>
    </row>
    <row r="1012" spans="1:5" ht="19.5" customHeight="1">
      <c r="A1012" s="1" t="s">
        <v>75</v>
      </c>
      <c r="B1012" s="1"/>
      <c r="C1012" s="56" t="s">
        <v>174</v>
      </c>
      <c r="D1012" s="56"/>
      <c r="E1012" s="56"/>
    </row>
    <row r="1013" spans="1:5" ht="19.5" customHeight="1">
      <c r="A1013" s="52" t="s">
        <v>47</v>
      </c>
      <c r="B1013" s="52"/>
      <c r="C1013" s="52"/>
      <c r="D1013" s="52"/>
      <c r="E1013" s="52"/>
    </row>
    <row r="1014" spans="1:5" ht="19.5" customHeight="1">
      <c r="A1014" s="52" t="s">
        <v>308</v>
      </c>
      <c r="B1014" s="52"/>
      <c r="C1014" s="52"/>
      <c r="D1014" s="52"/>
      <c r="E1014" s="52"/>
    </row>
    <row r="1015" spans="1:5" ht="19.5" customHeight="1">
      <c r="A1015" s="57" t="s">
        <v>48</v>
      </c>
      <c r="B1015" s="58"/>
      <c r="C1015" s="59" t="s">
        <v>51</v>
      </c>
      <c r="D1015" s="4"/>
      <c r="E1015" s="5" t="s">
        <v>54</v>
      </c>
    </row>
    <row r="1016" spans="1:5" ht="19.5" customHeight="1">
      <c r="A1016" s="6" t="s">
        <v>49</v>
      </c>
      <c r="B1016" s="7" t="s">
        <v>50</v>
      </c>
      <c r="C1016" s="60"/>
      <c r="D1016" s="8" t="s">
        <v>52</v>
      </c>
      <c r="E1016" s="6" t="s">
        <v>50</v>
      </c>
    </row>
    <row r="1017" spans="1:5" ht="19.5" customHeight="1">
      <c r="A1017" s="9" t="s">
        <v>55</v>
      </c>
      <c r="B1017" s="10" t="s">
        <v>55</v>
      </c>
      <c r="C1017" s="61"/>
      <c r="D1017" s="8" t="s">
        <v>53</v>
      </c>
      <c r="E1017" s="9" t="s">
        <v>55</v>
      </c>
    </row>
    <row r="1018" spans="1:5" ht="19.5" customHeight="1">
      <c r="A1018" s="11"/>
      <c r="B1018" s="12">
        <f>5499898.73+6440133.12+133816.13+7351170.36+728.3</f>
        <v>19425746.640000004</v>
      </c>
      <c r="C1018" s="13" t="s">
        <v>56</v>
      </c>
      <c r="D1018" s="8"/>
      <c r="E1018" s="11">
        <v>22919935.84</v>
      </c>
    </row>
    <row r="1019" spans="1:5" ht="19.5" customHeight="1">
      <c r="A1019" s="11"/>
      <c r="B1019" s="14"/>
      <c r="C1019" s="13" t="s">
        <v>327</v>
      </c>
      <c r="D1019" s="8"/>
      <c r="E1019" s="11"/>
    </row>
    <row r="1020" spans="1:5" ht="19.5" customHeight="1">
      <c r="A1020" s="11">
        <f>37022+112089+400</f>
        <v>149511</v>
      </c>
      <c r="B1020" s="15">
        <v>153812.64</v>
      </c>
      <c r="C1020" s="2" t="s">
        <v>57</v>
      </c>
      <c r="D1020" s="8" t="s">
        <v>62</v>
      </c>
      <c r="E1020" s="11">
        <v>775.42</v>
      </c>
    </row>
    <row r="1021" spans="1:5" ht="19.5" customHeight="1">
      <c r="A1021" s="11">
        <f>15640+27026+1200+11840</f>
        <v>55706</v>
      </c>
      <c r="B1021" s="15">
        <v>93210.04</v>
      </c>
      <c r="C1021" s="2" t="s">
        <v>58</v>
      </c>
      <c r="D1021" s="8" t="s">
        <v>63</v>
      </c>
      <c r="E1021" s="11">
        <v>2968</v>
      </c>
    </row>
    <row r="1022" spans="1:5" ht="19.5" customHeight="1">
      <c r="A1022" s="11">
        <v>105890</v>
      </c>
      <c r="B1022" s="15">
        <v>121231.35</v>
      </c>
      <c r="C1022" s="2" t="s">
        <v>59</v>
      </c>
      <c r="D1022" s="8" t="s">
        <v>64</v>
      </c>
      <c r="E1022" s="16">
        <v>42935.88</v>
      </c>
    </row>
    <row r="1023" spans="1:5" ht="19.5" customHeight="1">
      <c r="A1023" s="11">
        <v>0</v>
      </c>
      <c r="B1023" s="15">
        <v>400</v>
      </c>
      <c r="C1023" s="2" t="s">
        <v>216</v>
      </c>
      <c r="D1023" s="8" t="s">
        <v>217</v>
      </c>
      <c r="E1023" s="16"/>
    </row>
    <row r="1024" spans="1:5" ht="19.5" customHeight="1">
      <c r="A1024" s="11">
        <f>68400+9300</f>
        <v>77700</v>
      </c>
      <c r="B1024" s="15">
        <v>89230</v>
      </c>
      <c r="C1024" s="2" t="s">
        <v>60</v>
      </c>
      <c r="D1024" s="8" t="s">
        <v>65</v>
      </c>
      <c r="E1024" s="16">
        <v>400</v>
      </c>
    </row>
    <row r="1025" spans="1:5" ht="19.5" customHeight="1">
      <c r="A1025" s="11">
        <f>925618+2394007+420846+1841384+3926965+18749+41908+64586</f>
        <v>9634063</v>
      </c>
      <c r="B1025" s="15">
        <v>11353513.24</v>
      </c>
      <c r="C1025" s="2" t="s">
        <v>61</v>
      </c>
      <c r="D1025" s="8" t="s">
        <v>66</v>
      </c>
      <c r="E1025" s="16">
        <v>1370276.14</v>
      </c>
    </row>
    <row r="1026" spans="1:5" ht="19.5" customHeight="1">
      <c r="A1026" s="11">
        <v>7020692</v>
      </c>
      <c r="B1026" s="15">
        <v>6983524</v>
      </c>
      <c r="C1026" s="2" t="s">
        <v>129</v>
      </c>
      <c r="D1026" s="8" t="s">
        <v>135</v>
      </c>
      <c r="E1026" s="16"/>
    </row>
    <row r="1027" spans="1:5" ht="19.5" customHeight="1">
      <c r="A1027" s="17">
        <f>SUM(A1020:A1026)</f>
        <v>17043562</v>
      </c>
      <c r="B1027" s="18">
        <f>SUM(B1020:B1026)</f>
        <v>18794921.27</v>
      </c>
      <c r="D1027" s="8"/>
      <c r="E1027" s="17">
        <f>SUM(E1020:E1026)</f>
        <v>1417355.44</v>
      </c>
    </row>
    <row r="1028" spans="1:5" ht="19.5" customHeight="1">
      <c r="A1028" s="11"/>
      <c r="B1028" s="15">
        <v>135010</v>
      </c>
      <c r="C1028" s="2" t="s">
        <v>16</v>
      </c>
      <c r="D1028" s="8" t="s">
        <v>27</v>
      </c>
      <c r="E1028" s="11"/>
    </row>
    <row r="1029" spans="1:5" ht="19.5" customHeight="1">
      <c r="A1029" s="11"/>
      <c r="B1029" s="15">
        <v>4572000</v>
      </c>
      <c r="C1029" s="2" t="s">
        <v>277</v>
      </c>
      <c r="D1029" s="8" t="s">
        <v>224</v>
      </c>
      <c r="E1029" s="11">
        <v>669000</v>
      </c>
    </row>
    <row r="1030" spans="1:5" ht="19.5" customHeight="1">
      <c r="A1030" s="11"/>
      <c r="B1030" s="15">
        <v>1065000</v>
      </c>
      <c r="C1030" s="2" t="s">
        <v>258</v>
      </c>
      <c r="D1030" s="8" t="s">
        <v>224</v>
      </c>
      <c r="E1030" s="11">
        <v>21000</v>
      </c>
    </row>
    <row r="1031" spans="1:5" ht="19.5" customHeight="1">
      <c r="A1031" s="11"/>
      <c r="B1031" s="15">
        <v>20000</v>
      </c>
      <c r="C1031" s="2" t="s">
        <v>267</v>
      </c>
      <c r="D1031" s="8" t="s">
        <v>224</v>
      </c>
      <c r="E1031" s="11"/>
    </row>
    <row r="1032" spans="1:5" ht="19.5" customHeight="1">
      <c r="A1032" s="11"/>
      <c r="B1032" s="15">
        <v>186228</v>
      </c>
      <c r="C1032" s="2" t="s">
        <v>230</v>
      </c>
      <c r="D1032" s="8" t="s">
        <v>224</v>
      </c>
      <c r="E1032" s="11">
        <v>15519</v>
      </c>
    </row>
    <row r="1033" spans="1:5" ht="19.5" customHeight="1">
      <c r="A1033" s="11"/>
      <c r="B1033" s="15">
        <v>11100</v>
      </c>
      <c r="C1033" s="44" t="s">
        <v>276</v>
      </c>
      <c r="D1033" s="8" t="s">
        <v>224</v>
      </c>
      <c r="E1033" s="11"/>
    </row>
    <row r="1034" spans="1:5" ht="19.5" customHeight="1">
      <c r="A1034" s="11"/>
      <c r="B1034" s="15">
        <v>38523</v>
      </c>
      <c r="C1034" s="2" t="s">
        <v>156</v>
      </c>
      <c r="D1034" s="8" t="s">
        <v>231</v>
      </c>
      <c r="E1034" s="11"/>
    </row>
    <row r="1035" spans="1:5" ht="19.5" customHeight="1">
      <c r="A1035" s="11"/>
      <c r="B1035" s="15">
        <v>6262.36</v>
      </c>
      <c r="C1035" s="2" t="s">
        <v>153</v>
      </c>
      <c r="D1035" s="8" t="s">
        <v>30</v>
      </c>
      <c r="E1035" s="11">
        <v>487.4</v>
      </c>
    </row>
    <row r="1036" spans="1:5" ht="19.5" customHeight="1">
      <c r="A1036" s="11"/>
      <c r="B1036" s="15">
        <v>1049033</v>
      </c>
      <c r="C1036" s="2" t="s">
        <v>152</v>
      </c>
      <c r="D1036" s="8" t="s">
        <v>30</v>
      </c>
      <c r="E1036" s="11">
        <v>157000</v>
      </c>
    </row>
    <row r="1037" spans="1:5" ht="19.5" customHeight="1">
      <c r="A1037" s="11"/>
      <c r="B1037" s="15">
        <v>5097768</v>
      </c>
      <c r="C1037" s="2" t="s">
        <v>80</v>
      </c>
      <c r="D1037" s="8" t="s">
        <v>81</v>
      </c>
      <c r="E1037" s="11">
        <v>543180</v>
      </c>
    </row>
    <row r="1038" spans="1:5" ht="19.5" customHeight="1">
      <c r="A1038" s="11"/>
      <c r="B1038" s="15">
        <v>1019500</v>
      </c>
      <c r="C1038" s="2" t="s">
        <v>167</v>
      </c>
      <c r="D1038" s="8" t="s">
        <v>27</v>
      </c>
      <c r="E1038" s="11"/>
    </row>
    <row r="1039" spans="1:5" ht="19.5" customHeight="1">
      <c r="A1039" s="11"/>
      <c r="B1039" s="15">
        <v>38523</v>
      </c>
      <c r="C1039" s="44" t="s">
        <v>215</v>
      </c>
      <c r="D1039" s="8" t="s">
        <v>82</v>
      </c>
      <c r="E1039" s="11"/>
    </row>
    <row r="1040" spans="1:5" ht="19.5" customHeight="1">
      <c r="A1040" s="11"/>
      <c r="B1040" s="15">
        <v>1384556.05</v>
      </c>
      <c r="C1040" s="2" t="s">
        <v>124</v>
      </c>
      <c r="D1040" s="8" t="s">
        <v>31</v>
      </c>
      <c r="E1040" s="11">
        <v>111118.5</v>
      </c>
    </row>
    <row r="1041" spans="1:5" ht="19.5" customHeight="1">
      <c r="A1041" s="11"/>
      <c r="B1041" s="15">
        <v>136564.28</v>
      </c>
      <c r="C1041" s="2" t="s">
        <v>309</v>
      </c>
      <c r="D1041" s="8"/>
      <c r="E1041" s="11">
        <v>136564.28</v>
      </c>
    </row>
    <row r="1042" spans="1:5" ht="19.5" customHeight="1">
      <c r="A1042" s="11"/>
      <c r="B1042" s="15">
        <v>773492</v>
      </c>
      <c r="C1042" s="2" t="s">
        <v>310</v>
      </c>
      <c r="D1042" s="8"/>
      <c r="E1042" s="11">
        <v>773492</v>
      </c>
    </row>
    <row r="1043" spans="1:5" ht="19.5" customHeight="1">
      <c r="A1043" s="11"/>
      <c r="B1043" s="15">
        <v>30453.57</v>
      </c>
      <c r="C1043" s="2" t="s">
        <v>168</v>
      </c>
      <c r="D1043" s="8" t="s">
        <v>82</v>
      </c>
      <c r="E1043" s="11">
        <v>6345.25</v>
      </c>
    </row>
    <row r="1044" spans="1:5" ht="19.5" customHeight="1">
      <c r="A1044" s="11"/>
      <c r="B1044" s="15">
        <v>103.74</v>
      </c>
      <c r="C1044" s="45" t="s">
        <v>274</v>
      </c>
      <c r="D1044" s="8"/>
      <c r="E1044" s="11"/>
    </row>
    <row r="1045" spans="1:5" ht="19.5" customHeight="1">
      <c r="A1045" s="11"/>
      <c r="B1045" s="15">
        <v>10000</v>
      </c>
      <c r="C1045" s="47" t="s">
        <v>284</v>
      </c>
      <c r="D1045" s="8" t="s">
        <v>285</v>
      </c>
      <c r="E1045" s="11"/>
    </row>
    <row r="1046" spans="1:5" ht="19.5" customHeight="1">
      <c r="A1046" s="19"/>
      <c r="B1046" s="18">
        <f>SUM(B1028:B1045)</f>
        <v>15574117</v>
      </c>
      <c r="D1046" s="8"/>
      <c r="E1046" s="17">
        <f>SUM(E1029:E1045)</f>
        <v>2433706.4299999997</v>
      </c>
    </row>
    <row r="1047" spans="1:5" ht="19.5" customHeight="1">
      <c r="A1047" s="11"/>
      <c r="B1047" s="18">
        <f>B1027+B1046</f>
        <v>34369038.269999996</v>
      </c>
      <c r="C1047" s="20" t="s">
        <v>67</v>
      </c>
      <c r="D1047" s="8"/>
      <c r="E1047" s="17">
        <f>E1027+E1046</f>
        <v>3851061.8699999996</v>
      </c>
    </row>
    <row r="1048" spans="1:5" ht="19.5" customHeight="1">
      <c r="A1048" s="21"/>
      <c r="B1048" s="22"/>
      <c r="C1048" s="24"/>
      <c r="D1048" s="23"/>
      <c r="E1048" s="21"/>
    </row>
    <row r="1049" spans="1:5" ht="19.5" customHeight="1">
      <c r="A1049" s="21"/>
      <c r="B1049" s="22"/>
      <c r="C1049" s="24"/>
      <c r="D1049" s="23"/>
      <c r="E1049" s="21"/>
    </row>
    <row r="1050" spans="1:5" ht="19.5" customHeight="1">
      <c r="A1050" s="21"/>
      <c r="B1050" s="22"/>
      <c r="C1050" s="24"/>
      <c r="D1050" s="23"/>
      <c r="E1050" s="21"/>
    </row>
    <row r="1051" spans="1:5" ht="19.5" customHeight="1">
      <c r="A1051" s="21"/>
      <c r="B1051" s="22"/>
      <c r="C1051" s="24"/>
      <c r="D1051" s="23"/>
      <c r="E1051" s="21"/>
    </row>
    <row r="1052" spans="1:5" ht="19.5" customHeight="1">
      <c r="A1052" s="21"/>
      <c r="B1052" s="22"/>
      <c r="C1052" s="24"/>
      <c r="D1052" s="23"/>
      <c r="E1052" s="21"/>
    </row>
    <row r="1053" spans="1:5" ht="18" customHeight="1">
      <c r="A1053" s="21"/>
      <c r="B1053" s="22"/>
      <c r="C1053" s="24" t="s">
        <v>79</v>
      </c>
      <c r="D1053" s="23"/>
      <c r="E1053" s="21"/>
    </row>
    <row r="1054" spans="1:5" ht="18" customHeight="1">
      <c r="A1054" s="25"/>
      <c r="B1054" s="26"/>
      <c r="C1054" s="27" t="s">
        <v>73</v>
      </c>
      <c r="D1054" s="4"/>
      <c r="E1054" s="12"/>
    </row>
    <row r="1055" spans="1:5" ht="18" customHeight="1">
      <c r="A1055" s="11">
        <v>2281630</v>
      </c>
      <c r="B1055" s="28">
        <v>337251</v>
      </c>
      <c r="C1055" s="2" t="s">
        <v>68</v>
      </c>
      <c r="D1055" s="8" t="s">
        <v>76</v>
      </c>
      <c r="E1055" s="12">
        <v>15574</v>
      </c>
    </row>
    <row r="1056" spans="1:5" ht="18" customHeight="1">
      <c r="A1056" s="11">
        <v>2813760</v>
      </c>
      <c r="B1056" s="28">
        <v>2463069</v>
      </c>
      <c r="C1056" s="2" t="s">
        <v>69</v>
      </c>
      <c r="D1056" s="8" t="s">
        <v>139</v>
      </c>
      <c r="E1056" s="16">
        <v>179180</v>
      </c>
    </row>
    <row r="1057" spans="1:5" ht="18" customHeight="1">
      <c r="A1057" s="11">
        <v>132000</v>
      </c>
      <c r="B1057" s="28">
        <v>122100</v>
      </c>
      <c r="C1057" s="2" t="s">
        <v>70</v>
      </c>
      <c r="D1057" s="8" t="s">
        <v>140</v>
      </c>
      <c r="E1057" s="11">
        <v>12620</v>
      </c>
    </row>
    <row r="1058" spans="1:5" ht="18" customHeight="1">
      <c r="A1058" s="11">
        <v>796600</v>
      </c>
      <c r="B1058" s="28">
        <v>619462</v>
      </c>
      <c r="C1058" s="2" t="s">
        <v>71</v>
      </c>
      <c r="D1058" s="8" t="s">
        <v>141</v>
      </c>
      <c r="E1058" s="11">
        <v>76540</v>
      </c>
    </row>
    <row r="1059" spans="1:5" ht="18" customHeight="1">
      <c r="A1059" s="11">
        <v>2784800</v>
      </c>
      <c r="B1059" s="28">
        <v>2649588.25</v>
      </c>
      <c r="C1059" s="2" t="s">
        <v>12</v>
      </c>
      <c r="D1059" s="8" t="s">
        <v>23</v>
      </c>
      <c r="E1059" s="11">
        <v>796846</v>
      </c>
    </row>
    <row r="1060" spans="1:5" ht="18" customHeight="1">
      <c r="A1060" s="11">
        <v>1329832</v>
      </c>
      <c r="B1060" s="28">
        <v>1140033.82</v>
      </c>
      <c r="C1060" s="2" t="s">
        <v>13</v>
      </c>
      <c r="D1060" s="8" t="s">
        <v>24</v>
      </c>
      <c r="E1060" s="11">
        <v>254157.12</v>
      </c>
    </row>
    <row r="1061" spans="1:5" ht="18" customHeight="1">
      <c r="A1061" s="11">
        <v>2018340</v>
      </c>
      <c r="B1061" s="28">
        <v>1718099.99</v>
      </c>
      <c r="C1061" s="2" t="s">
        <v>14</v>
      </c>
      <c r="D1061" s="8" t="s">
        <v>25</v>
      </c>
      <c r="E1061" s="11">
        <v>592449.84</v>
      </c>
    </row>
    <row r="1062" spans="1:5" ht="18" customHeight="1">
      <c r="A1062" s="11">
        <v>240000</v>
      </c>
      <c r="B1062" s="28">
        <v>221835.79</v>
      </c>
      <c r="C1062" s="2" t="s">
        <v>15</v>
      </c>
      <c r="D1062" s="8" t="s">
        <v>26</v>
      </c>
      <c r="E1062" s="11">
        <v>17284.42</v>
      </c>
    </row>
    <row r="1063" spans="1:5" ht="18" customHeight="1">
      <c r="A1063" s="11">
        <v>1595300</v>
      </c>
      <c r="B1063" s="28">
        <v>1457450</v>
      </c>
      <c r="C1063" s="2" t="s">
        <v>72</v>
      </c>
      <c r="D1063" s="8" t="s">
        <v>130</v>
      </c>
      <c r="E1063" s="16"/>
    </row>
    <row r="1064" spans="1:5" ht="18" customHeight="1">
      <c r="A1064" s="11">
        <v>189500</v>
      </c>
      <c r="B1064" s="28">
        <v>184000</v>
      </c>
      <c r="C1064" s="2" t="s">
        <v>131</v>
      </c>
      <c r="D1064" s="8" t="s">
        <v>132</v>
      </c>
      <c r="E1064" s="16"/>
    </row>
    <row r="1065" spans="1:5" ht="18" customHeight="1">
      <c r="A1065" s="11">
        <v>1483800</v>
      </c>
      <c r="B1065" s="28">
        <v>1469000</v>
      </c>
      <c r="C1065" s="2" t="s">
        <v>133</v>
      </c>
      <c r="D1065" s="8" t="s">
        <v>134</v>
      </c>
      <c r="E1065" s="16"/>
    </row>
    <row r="1066" spans="1:5" ht="18" customHeight="1">
      <c r="A1066" s="11">
        <v>1378000</v>
      </c>
      <c r="B1066" s="28">
        <v>1311000</v>
      </c>
      <c r="C1066" s="2" t="s">
        <v>136</v>
      </c>
      <c r="D1066" s="8" t="s">
        <v>137</v>
      </c>
      <c r="E1066" s="16">
        <v>107500</v>
      </c>
    </row>
    <row r="1067" spans="1:5" ht="18" customHeight="1">
      <c r="A1067" s="17">
        <f>SUM(A1055:A1066)</f>
        <v>17043562</v>
      </c>
      <c r="B1067" s="29">
        <f>SUM(B1055:B1066)</f>
        <v>13692889.85</v>
      </c>
      <c r="D1067" s="8"/>
      <c r="E1067" s="17">
        <f>SUM(E1055:E1066)</f>
        <v>2052151.38</v>
      </c>
    </row>
    <row r="1068" spans="1:5" ht="18" customHeight="1">
      <c r="A1068" s="11"/>
      <c r="B1068" s="28">
        <v>2945260</v>
      </c>
      <c r="C1068" s="2" t="s">
        <v>16</v>
      </c>
      <c r="D1068" s="8" t="s">
        <v>27</v>
      </c>
      <c r="E1068" s="11">
        <v>205850</v>
      </c>
    </row>
    <row r="1069" spans="1:5" ht="18" customHeight="1">
      <c r="A1069" s="11"/>
      <c r="B1069" s="28">
        <v>3110500</v>
      </c>
      <c r="C1069" s="2" t="s">
        <v>277</v>
      </c>
      <c r="D1069" s="8" t="s">
        <v>224</v>
      </c>
      <c r="E1069" s="11">
        <v>256000</v>
      </c>
    </row>
    <row r="1070" spans="1:5" ht="18" customHeight="1">
      <c r="A1070" s="11"/>
      <c r="B1070" s="28">
        <v>945000</v>
      </c>
      <c r="C1070" s="2" t="s">
        <v>258</v>
      </c>
      <c r="D1070" s="8" t="s">
        <v>224</v>
      </c>
      <c r="E1070" s="11">
        <v>67000</v>
      </c>
    </row>
    <row r="1071" spans="1:5" ht="18" customHeight="1">
      <c r="A1071" s="11"/>
      <c r="B1071" s="28">
        <v>186228</v>
      </c>
      <c r="C1071" s="2" t="s">
        <v>230</v>
      </c>
      <c r="D1071" s="8" t="s">
        <v>224</v>
      </c>
      <c r="E1071" s="11">
        <v>16258</v>
      </c>
    </row>
    <row r="1072" spans="1:5" ht="18" customHeight="1">
      <c r="A1072" s="11"/>
      <c r="B1072" s="28">
        <v>599077</v>
      </c>
      <c r="C1072" s="2" t="s">
        <v>138</v>
      </c>
      <c r="D1072" s="8" t="s">
        <v>82</v>
      </c>
      <c r="E1072" s="11"/>
    </row>
    <row r="1073" spans="1:5" ht="18" customHeight="1">
      <c r="A1073" s="11"/>
      <c r="B1073" s="28">
        <v>1538181.84</v>
      </c>
      <c r="C1073" s="2" t="s">
        <v>125</v>
      </c>
      <c r="D1073" s="8" t="s">
        <v>31</v>
      </c>
      <c r="E1073" s="11">
        <v>110786.89</v>
      </c>
    </row>
    <row r="1074" spans="1:5" ht="18" customHeight="1">
      <c r="A1074" s="11"/>
      <c r="B1074" s="28">
        <v>10000</v>
      </c>
      <c r="C1074" s="2" t="s">
        <v>286</v>
      </c>
      <c r="D1074" s="8" t="s">
        <v>285</v>
      </c>
      <c r="E1074" s="11"/>
    </row>
    <row r="1075" spans="1:5" ht="18" customHeight="1">
      <c r="A1075" s="11"/>
      <c r="B1075" s="28">
        <v>132456.72</v>
      </c>
      <c r="C1075" s="2" t="s">
        <v>126</v>
      </c>
      <c r="D1075" s="8" t="s">
        <v>32</v>
      </c>
      <c r="E1075" s="11"/>
    </row>
    <row r="1076" spans="1:5" ht="18" customHeight="1">
      <c r="A1076" s="11"/>
      <c r="B1076" s="28">
        <v>1033917</v>
      </c>
      <c r="C1076" s="2" t="s">
        <v>146</v>
      </c>
      <c r="D1076" s="8" t="s">
        <v>82</v>
      </c>
      <c r="E1076" s="11">
        <v>204000</v>
      </c>
    </row>
    <row r="1077" spans="1:5" ht="18" customHeight="1">
      <c r="A1077" s="11"/>
      <c r="B1077" s="11">
        <v>0</v>
      </c>
      <c r="C1077" s="2" t="s">
        <v>19</v>
      </c>
      <c r="D1077" s="8" t="s">
        <v>30</v>
      </c>
      <c r="E1077" s="11"/>
    </row>
    <row r="1078" spans="1:5" ht="18" customHeight="1">
      <c r="A1078" s="11"/>
      <c r="B1078" s="11">
        <v>20000</v>
      </c>
      <c r="C1078" s="2" t="s">
        <v>267</v>
      </c>
      <c r="D1078" s="8" t="s">
        <v>224</v>
      </c>
      <c r="E1078" s="11"/>
    </row>
    <row r="1079" spans="1:5" ht="18" customHeight="1">
      <c r="A1079" s="11"/>
      <c r="B1079" s="11">
        <v>11100</v>
      </c>
      <c r="C1079" s="2" t="s">
        <v>276</v>
      </c>
      <c r="D1079" s="8" t="s">
        <v>224</v>
      </c>
      <c r="E1079" s="11"/>
    </row>
    <row r="1080" spans="1:5" ht="18" customHeight="1">
      <c r="A1080" s="11"/>
      <c r="B1080" s="28">
        <v>29953.57</v>
      </c>
      <c r="C1080" s="2" t="s">
        <v>168</v>
      </c>
      <c r="D1080" s="8" t="s">
        <v>173</v>
      </c>
      <c r="E1080" s="11">
        <v>6345.25</v>
      </c>
    </row>
    <row r="1081" spans="1:5" ht="18" customHeight="1">
      <c r="A1081" s="11"/>
      <c r="B1081" s="28">
        <v>103.74</v>
      </c>
      <c r="C1081" s="2" t="s">
        <v>287</v>
      </c>
      <c r="D1081" s="8"/>
      <c r="E1081" s="11"/>
    </row>
    <row r="1082" spans="1:5" ht="18" customHeight="1">
      <c r="A1082" s="11"/>
      <c r="B1082" s="28">
        <v>38523</v>
      </c>
      <c r="C1082" s="44" t="s">
        <v>215</v>
      </c>
      <c r="D1082" s="8" t="s">
        <v>82</v>
      </c>
      <c r="E1082" s="11"/>
    </row>
    <row r="1083" spans="1:5" ht="18" customHeight="1">
      <c r="A1083" s="11"/>
      <c r="B1083" s="28">
        <v>996500</v>
      </c>
      <c r="C1083" s="2" t="s">
        <v>167</v>
      </c>
      <c r="D1083" s="8" t="s">
        <v>27</v>
      </c>
      <c r="E1083" s="11"/>
    </row>
    <row r="1084" spans="1:5" ht="18" customHeight="1">
      <c r="A1084" s="11"/>
      <c r="B1084" s="28">
        <v>5097768</v>
      </c>
      <c r="C1084" s="2" t="s">
        <v>80</v>
      </c>
      <c r="D1084" s="8" t="s">
        <v>81</v>
      </c>
      <c r="E1084" s="11">
        <v>445280</v>
      </c>
    </row>
    <row r="1085" spans="1:5" ht="18" customHeight="1">
      <c r="A1085" s="19"/>
      <c r="B1085" s="18">
        <f>SUM(B1068:B1084)</f>
        <v>16694568.870000001</v>
      </c>
      <c r="D1085" s="8"/>
      <c r="E1085" s="17">
        <f>SUM(E1068:E1084)</f>
        <v>1311520.1400000001</v>
      </c>
    </row>
    <row r="1086" spans="1:5" ht="18" customHeight="1">
      <c r="A1086" s="11"/>
      <c r="B1086" s="15">
        <f>B1067+B1085</f>
        <v>30387458.72</v>
      </c>
      <c r="C1086" s="20" t="s">
        <v>74</v>
      </c>
      <c r="D1086" s="8"/>
      <c r="E1086" s="17">
        <f>E1067+E1085</f>
        <v>3363671.52</v>
      </c>
    </row>
    <row r="1087" spans="1:5" ht="18" customHeight="1">
      <c r="A1087" s="11"/>
      <c r="B1087" s="26">
        <v>3981579.55</v>
      </c>
      <c r="D1087" s="8"/>
      <c r="E1087" s="12">
        <v>487390.35</v>
      </c>
    </row>
    <row r="1088" spans="1:5" ht="18" customHeight="1" thickBot="1">
      <c r="A1088" s="11"/>
      <c r="B1088" s="30">
        <f>B1018+B1087</f>
        <v>23407326.190000005</v>
      </c>
      <c r="C1088" s="31" t="s">
        <v>78</v>
      </c>
      <c r="D1088" s="8"/>
      <c r="E1088" s="32">
        <v>23407326.19</v>
      </c>
    </row>
    <row r="1089" spans="1:5" ht="18" customHeight="1" thickTop="1">
      <c r="A1089" s="2" t="s">
        <v>33</v>
      </c>
      <c r="B1089" s="33"/>
      <c r="C1089" s="34"/>
      <c r="D1089" s="34"/>
      <c r="E1089" s="34"/>
    </row>
    <row r="1090" spans="1:5" ht="18" customHeight="1">
      <c r="A1090" s="35" t="s">
        <v>34</v>
      </c>
      <c r="B1090" s="33"/>
      <c r="C1090" s="34"/>
      <c r="D1090" s="34"/>
      <c r="E1090" s="36"/>
    </row>
    <row r="1091" spans="1:5" ht="18" customHeight="1">
      <c r="A1091" s="54" t="s">
        <v>38</v>
      </c>
      <c r="B1091" s="54"/>
      <c r="C1091" s="54"/>
      <c r="D1091" s="54"/>
      <c r="E1091" s="54"/>
    </row>
    <row r="1092" spans="1:5" ht="18" customHeight="1">
      <c r="A1092" s="54" t="s">
        <v>181</v>
      </c>
      <c r="B1092" s="54"/>
      <c r="C1092" s="54"/>
      <c r="D1092" s="54"/>
      <c r="E1092" s="54"/>
    </row>
    <row r="1093" spans="1:5" ht="18" customHeight="1">
      <c r="A1093" s="54" t="s">
        <v>35</v>
      </c>
      <c r="B1093" s="54"/>
      <c r="C1093" s="54"/>
      <c r="D1093" s="54"/>
      <c r="E1093" s="54"/>
    </row>
    <row r="1094" spans="1:5" ht="18" customHeight="1">
      <c r="A1094" s="2"/>
      <c r="B1094" s="33"/>
      <c r="C1094" s="34"/>
      <c r="D1094" s="34"/>
      <c r="E1094" s="2"/>
    </row>
    <row r="1095" spans="1:5" ht="18" customHeight="1">
      <c r="A1095" s="54" t="s">
        <v>36</v>
      </c>
      <c r="B1095" s="54"/>
      <c r="C1095" s="54"/>
      <c r="D1095" s="54"/>
      <c r="E1095" s="54"/>
    </row>
    <row r="1096" spans="1:5" ht="18" customHeight="1">
      <c r="A1096" s="54" t="s">
        <v>37</v>
      </c>
      <c r="B1096" s="54"/>
      <c r="C1096" s="54"/>
      <c r="D1096" s="54"/>
      <c r="E1096" s="54"/>
    </row>
    <row r="1097" spans="1:5" ht="18" customHeight="1">
      <c r="A1097" s="55">
        <v>239143</v>
      </c>
      <c r="B1097" s="55"/>
      <c r="C1097" s="55"/>
      <c r="D1097" s="55"/>
      <c r="E1097" s="55"/>
    </row>
    <row r="1098" spans="1:5" ht="19.5" customHeight="1">
      <c r="A1098" s="46"/>
      <c r="B1098" s="46"/>
      <c r="C1098" s="46"/>
      <c r="D1098" s="46"/>
      <c r="E1098" s="46"/>
    </row>
    <row r="1099" spans="1:5" ht="19.5" customHeight="1">
      <c r="A1099" s="52" t="s">
        <v>311</v>
      </c>
      <c r="B1099" s="52"/>
      <c r="C1099" s="52"/>
      <c r="D1099" s="52"/>
      <c r="E1099" s="52"/>
    </row>
    <row r="1100" spans="1:5" ht="19.5" customHeight="1">
      <c r="A1100" s="52" t="s">
        <v>39</v>
      </c>
      <c r="B1100" s="52"/>
      <c r="C1100" s="52"/>
      <c r="D1100" s="52"/>
      <c r="E1100" s="52"/>
    </row>
    <row r="1101" spans="1:5" ht="19.5" customHeight="1">
      <c r="A1101" s="37" t="s">
        <v>149</v>
      </c>
      <c r="E1101" s="37">
        <v>17800</v>
      </c>
    </row>
    <row r="1102" spans="1:5" ht="19.5" customHeight="1">
      <c r="A1102" s="37" t="s">
        <v>150</v>
      </c>
      <c r="E1102" s="37">
        <v>89973.94</v>
      </c>
    </row>
    <row r="1103" spans="1:5" ht="19.5" customHeight="1">
      <c r="A1103" s="37" t="s">
        <v>42</v>
      </c>
      <c r="E1103" s="37">
        <v>38.9</v>
      </c>
    </row>
    <row r="1104" spans="1:5" ht="19.5" customHeight="1">
      <c r="A1104" s="37" t="s">
        <v>43</v>
      </c>
      <c r="E1104" s="37">
        <v>46.68</v>
      </c>
    </row>
    <row r="1105" spans="1:5" ht="19.5" customHeight="1">
      <c r="A1105" s="37" t="s">
        <v>40</v>
      </c>
      <c r="E1105" s="37">
        <v>3258.98</v>
      </c>
    </row>
    <row r="1106" ht="19.5" customHeight="1">
      <c r="A1106" s="37" t="s">
        <v>41</v>
      </c>
    </row>
    <row r="1107" spans="1:5" ht="19.5" customHeight="1">
      <c r="A1107" s="52" t="s">
        <v>44</v>
      </c>
      <c r="B1107" s="52"/>
      <c r="C1107" s="52"/>
      <c r="E1107" s="38">
        <f>SUM(E1101:E1106)</f>
        <v>111118.49999999999</v>
      </c>
    </row>
    <row r="1108" spans="1:5" ht="19.5" customHeight="1">
      <c r="A1108" s="3"/>
      <c r="B1108" s="3"/>
      <c r="C1108" s="3"/>
      <c r="E1108" s="38"/>
    </row>
    <row r="1109" spans="1:5" ht="19.5" customHeight="1">
      <c r="A1109" s="3"/>
      <c r="B1109" s="3"/>
      <c r="C1109" s="3"/>
      <c r="E1109" s="38"/>
    </row>
    <row r="1110" spans="1:5" ht="19.5" customHeight="1">
      <c r="A1110" s="53" t="s">
        <v>312</v>
      </c>
      <c r="B1110" s="53"/>
      <c r="C1110" s="53"/>
      <c r="D1110" s="53"/>
      <c r="E1110" s="53"/>
    </row>
    <row r="1111" spans="1:5" ht="19.5" customHeight="1">
      <c r="A1111" s="53" t="s">
        <v>45</v>
      </c>
      <c r="B1111" s="53"/>
      <c r="C1111" s="53"/>
      <c r="D1111" s="53"/>
      <c r="E1111" s="53"/>
    </row>
    <row r="1112" spans="1:5" ht="19.5" customHeight="1">
      <c r="A1112" s="62" t="s">
        <v>323</v>
      </c>
      <c r="B1112" s="62"/>
      <c r="C1112" s="62"/>
      <c r="D1112" s="36"/>
      <c r="E1112" s="36">
        <v>5000</v>
      </c>
    </row>
    <row r="1113" spans="1:5" ht="19.5" customHeight="1">
      <c r="A1113" s="62" t="s">
        <v>324</v>
      </c>
      <c r="B1113" s="62"/>
      <c r="C1113" s="62"/>
      <c r="D1113" s="36"/>
      <c r="E1113" s="36">
        <v>4500</v>
      </c>
    </row>
    <row r="1114" spans="1:5" ht="19.5" customHeight="1">
      <c r="A1114" s="62" t="s">
        <v>325</v>
      </c>
      <c r="B1114" s="62"/>
      <c r="C1114" s="62"/>
      <c r="D1114" s="36"/>
      <c r="E1114" s="36">
        <v>5146</v>
      </c>
    </row>
    <row r="1115" spans="1:5" ht="19.5" customHeight="1">
      <c r="A1115" s="62" t="s">
        <v>326</v>
      </c>
      <c r="B1115" s="62"/>
      <c r="C1115" s="62"/>
      <c r="D1115" s="36"/>
      <c r="E1115" s="36">
        <v>10800</v>
      </c>
    </row>
    <row r="1116" spans="1:5" ht="19.5" customHeight="1">
      <c r="A1116" s="62" t="s">
        <v>321</v>
      </c>
      <c r="B1116" s="62"/>
      <c r="C1116" s="62"/>
      <c r="D1116" s="36"/>
      <c r="E1116" s="36">
        <v>99881.6</v>
      </c>
    </row>
    <row r="1117" spans="1:5" ht="19.5" customHeight="1">
      <c r="A1117" s="62" t="s">
        <v>322</v>
      </c>
      <c r="B1117" s="62"/>
      <c r="C1117" s="62"/>
      <c r="D1117" s="36"/>
      <c r="E1117" s="36">
        <v>11236.68</v>
      </c>
    </row>
    <row r="1118" spans="1:5" ht="19.5" customHeight="1">
      <c r="A1118" s="53" t="s">
        <v>44</v>
      </c>
      <c r="B1118" s="53"/>
      <c r="C1118" s="53"/>
      <c r="D1118" s="48"/>
      <c r="E1118" s="48">
        <f>SUM(E1112:E1117)</f>
        <v>136564.28</v>
      </c>
    </row>
    <row r="1119" spans="1:5" ht="19.5" customHeight="1">
      <c r="A1119" s="41"/>
      <c r="B1119" s="41"/>
      <c r="C1119" s="41"/>
      <c r="D1119" s="48"/>
      <c r="E1119" s="48"/>
    </row>
    <row r="1120" spans="1:5" ht="19.5" customHeight="1">
      <c r="A1120" s="41"/>
      <c r="B1120" s="41"/>
      <c r="C1120" s="41"/>
      <c r="D1120" s="48"/>
      <c r="E1120" s="48"/>
    </row>
    <row r="1121" spans="1:5" ht="19.5" customHeight="1">
      <c r="A1121" s="53" t="s">
        <v>313</v>
      </c>
      <c r="B1121" s="53"/>
      <c r="C1121" s="53"/>
      <c r="D1121" s="53"/>
      <c r="E1121" s="53"/>
    </row>
    <row r="1122" spans="1:5" ht="19.5" customHeight="1">
      <c r="A1122" s="53" t="s">
        <v>158</v>
      </c>
      <c r="B1122" s="53"/>
      <c r="C1122" s="53"/>
      <c r="D1122" s="53"/>
      <c r="E1122" s="53"/>
    </row>
    <row r="1123" spans="1:5" ht="19.5" customHeight="1">
      <c r="A1123" s="62" t="s">
        <v>160</v>
      </c>
      <c r="B1123" s="62"/>
      <c r="C1123" s="62"/>
      <c r="D1123" s="49"/>
      <c r="E1123" s="49">
        <v>337967</v>
      </c>
    </row>
    <row r="1124" spans="1:5" ht="19.5" customHeight="1">
      <c r="A1124" s="62" t="s">
        <v>161</v>
      </c>
      <c r="B1124" s="62"/>
      <c r="C1124" s="62"/>
      <c r="D1124" s="49"/>
      <c r="E1124" s="49">
        <v>228070</v>
      </c>
    </row>
    <row r="1125" spans="1:5" ht="19.5" customHeight="1">
      <c r="A1125" s="62" t="s">
        <v>159</v>
      </c>
      <c r="B1125" s="62"/>
      <c r="C1125" s="62"/>
      <c r="D1125" s="49"/>
      <c r="E1125" s="49">
        <v>130009</v>
      </c>
    </row>
    <row r="1126" spans="1:5" ht="19.5" customHeight="1">
      <c r="A1126" s="62" t="s">
        <v>159</v>
      </c>
      <c r="B1126" s="62"/>
      <c r="C1126" s="62"/>
      <c r="D1126" s="49"/>
      <c r="E1126" s="49">
        <v>17468</v>
      </c>
    </row>
    <row r="1127" spans="1:5" ht="19.5" customHeight="1">
      <c r="A1127" s="62" t="s">
        <v>159</v>
      </c>
      <c r="B1127" s="62"/>
      <c r="C1127" s="62"/>
      <c r="D1127" s="49"/>
      <c r="E1127" s="49">
        <v>77843</v>
      </c>
    </row>
    <row r="1128" spans="1:5" ht="19.5" customHeight="1">
      <c r="A1128" s="53" t="s">
        <v>44</v>
      </c>
      <c r="B1128" s="53"/>
      <c r="C1128" s="53"/>
      <c r="D1128" s="50"/>
      <c r="E1128" s="50">
        <f>SUM(E1123:E1127)</f>
        <v>791357</v>
      </c>
    </row>
    <row r="1129" spans="1:5" ht="19.5" customHeight="1">
      <c r="A1129" s="41"/>
      <c r="B1129" s="41"/>
      <c r="C1129" s="41"/>
      <c r="D1129" s="50"/>
      <c r="E1129" s="50"/>
    </row>
    <row r="1130" spans="1:5" ht="19.5" customHeight="1">
      <c r="A1130" s="41"/>
      <c r="B1130" s="41"/>
      <c r="C1130" s="41"/>
      <c r="D1130" s="50"/>
      <c r="E1130" s="50"/>
    </row>
    <row r="1131" spans="1:5" ht="19.5" customHeight="1">
      <c r="A1131" s="53" t="s">
        <v>314</v>
      </c>
      <c r="B1131" s="53"/>
      <c r="C1131" s="53"/>
      <c r="D1131" s="53"/>
      <c r="E1131" s="53"/>
    </row>
    <row r="1132" spans="1:5" ht="19.5" customHeight="1">
      <c r="A1132" s="52" t="s">
        <v>39</v>
      </c>
      <c r="B1132" s="52"/>
      <c r="C1132" s="52"/>
      <c r="D1132" s="52"/>
      <c r="E1132" s="52"/>
    </row>
    <row r="1133" spans="1:5" ht="19.5" customHeight="1">
      <c r="A1133" s="51" t="s">
        <v>102</v>
      </c>
      <c r="B1133" s="51"/>
      <c r="C1133" s="3"/>
      <c r="D1133" s="3"/>
      <c r="E1133" s="31">
        <v>42.95</v>
      </c>
    </row>
    <row r="1134" spans="1:5" ht="19.5" customHeight="1">
      <c r="A1134" s="39" t="s">
        <v>43</v>
      </c>
      <c r="B1134" s="39"/>
      <c r="C1134" s="3"/>
      <c r="D1134" s="3"/>
      <c r="E1134" s="21" t="s">
        <v>82</v>
      </c>
    </row>
    <row r="1135" spans="1:5" ht="19.5" customHeight="1">
      <c r="A1135" s="39" t="s">
        <v>208</v>
      </c>
      <c r="B1135" s="39"/>
      <c r="C1135" s="3"/>
      <c r="D1135" s="3"/>
      <c r="E1135" s="31"/>
    </row>
    <row r="1136" spans="1:5" ht="19.5" customHeight="1">
      <c r="A1136" s="51" t="s">
        <v>103</v>
      </c>
      <c r="B1136" s="51"/>
      <c r="C1136" s="3"/>
      <c r="D1136" s="3"/>
      <c r="E1136" s="31">
        <v>89973.94</v>
      </c>
    </row>
    <row r="1137" spans="1:5" ht="19.5" customHeight="1">
      <c r="A1137" s="39" t="s">
        <v>151</v>
      </c>
      <c r="B1137" s="39"/>
      <c r="C1137" s="3"/>
      <c r="D1137" s="3"/>
      <c r="E1137" s="31">
        <v>17800</v>
      </c>
    </row>
    <row r="1138" spans="1:5" ht="19.5" customHeight="1">
      <c r="A1138" s="39" t="s">
        <v>41</v>
      </c>
      <c r="B1138" s="39"/>
      <c r="C1138" s="3"/>
      <c r="D1138" s="3"/>
      <c r="E1138" s="21">
        <v>2970</v>
      </c>
    </row>
    <row r="1139" spans="1:5" ht="19.5" customHeight="1">
      <c r="A1139" s="52" t="s">
        <v>44</v>
      </c>
      <c r="B1139" s="52"/>
      <c r="C1139" s="52"/>
      <c r="E1139" s="40">
        <f>SUM(E1133:E1138)</f>
        <v>110786.89</v>
      </c>
    </row>
    <row r="1140" spans="1:5" ht="19.5" customHeight="1">
      <c r="A1140" s="2"/>
      <c r="B1140" s="33"/>
      <c r="C1140" s="34"/>
      <c r="D1140" s="42"/>
      <c r="E1140" s="42"/>
    </row>
    <row r="1141" spans="1:5" ht="19.5" customHeight="1">
      <c r="A1141" s="2"/>
      <c r="B1141" s="33"/>
      <c r="C1141" s="34"/>
      <c r="D1141" s="42"/>
      <c r="E1141" s="42"/>
    </row>
    <row r="1142" spans="1:5" ht="19.5" customHeight="1">
      <c r="A1142" s="2"/>
      <c r="B1142" s="33"/>
      <c r="C1142" s="34"/>
      <c r="D1142" s="42"/>
      <c r="E1142" s="42"/>
    </row>
    <row r="1143" spans="1:5" ht="19.5" customHeight="1">
      <c r="A1143" s="20"/>
      <c r="B1143" s="33"/>
      <c r="C1143" s="34"/>
      <c r="D1143" s="43"/>
      <c r="E1143" s="43"/>
    </row>
    <row r="1144" spans="1:5" ht="19.5" customHeight="1">
      <c r="A1144" s="2"/>
      <c r="D1144" s="2"/>
      <c r="E1144" s="2"/>
    </row>
    <row r="1145" spans="1:5" ht="19.5" customHeight="1">
      <c r="A1145" s="2"/>
      <c r="D1145" s="2"/>
      <c r="E1145" s="2"/>
    </row>
    <row r="1146" spans="1:5" ht="19.5" customHeight="1">
      <c r="A1146" s="2"/>
      <c r="D1146" s="2"/>
      <c r="E1146" s="2"/>
    </row>
    <row r="1147" spans="1:5" ht="19.5" customHeight="1">
      <c r="A1147" s="2"/>
      <c r="D1147" s="2"/>
      <c r="E1147" s="2"/>
    </row>
    <row r="1148" spans="1:5" ht="19.5" customHeight="1">
      <c r="A1148" s="2"/>
      <c r="D1148" s="2"/>
      <c r="E1148" s="2"/>
    </row>
    <row r="1149" spans="1:5" ht="19.5" customHeight="1">
      <c r="A1149" s="2"/>
      <c r="D1149" s="2"/>
      <c r="E1149" s="2"/>
    </row>
    <row r="1150" spans="1:5" ht="19.5" customHeight="1">
      <c r="A1150" s="2"/>
      <c r="D1150" s="2"/>
      <c r="E1150" s="2"/>
    </row>
    <row r="1151" spans="1:5" ht="19.5" customHeight="1">
      <c r="A1151" s="2"/>
      <c r="D1151" s="2"/>
      <c r="E1151" s="2"/>
    </row>
    <row r="1152" spans="1:5" ht="19.5" customHeight="1">
      <c r="A1152" s="2"/>
      <c r="D1152" s="2"/>
      <c r="E1152" s="2"/>
    </row>
    <row r="1153" spans="1:5" ht="19.5" customHeight="1">
      <c r="A1153" s="2"/>
      <c r="D1153" s="2"/>
      <c r="E1153" s="2"/>
    </row>
    <row r="1154" spans="1:5" ht="19.5" customHeight="1">
      <c r="A1154" s="2"/>
      <c r="D1154" s="2"/>
      <c r="E1154" s="2"/>
    </row>
    <row r="1155" spans="1:5" ht="19.5" customHeight="1">
      <c r="A1155" s="2"/>
      <c r="D1155" s="2"/>
      <c r="E1155" s="2"/>
    </row>
    <row r="1156" spans="1:5" ht="19.5" customHeight="1">
      <c r="A1156" s="2"/>
      <c r="D1156" s="2"/>
      <c r="E1156" s="2"/>
    </row>
    <row r="1157" spans="1:5" ht="19.5" customHeight="1">
      <c r="A1157" s="2"/>
      <c r="D1157" s="2"/>
      <c r="E1157" s="2"/>
    </row>
    <row r="1158" spans="1:5" ht="19.5" customHeight="1">
      <c r="A1158" s="2"/>
      <c r="D1158" s="2"/>
      <c r="E1158" s="2"/>
    </row>
    <row r="1159" spans="1:5" ht="19.5" customHeight="1">
      <c r="A1159" s="2"/>
      <c r="D1159" s="2"/>
      <c r="E1159" s="2"/>
    </row>
    <row r="1160" spans="1:5" ht="19.5" customHeight="1">
      <c r="A1160" s="2"/>
      <c r="D1160" s="2"/>
      <c r="E1160" s="2"/>
    </row>
    <row r="1161" spans="1:5" ht="19.5" customHeight="1">
      <c r="A1161" s="2"/>
      <c r="D1161" s="2"/>
      <c r="E1161" s="2"/>
    </row>
    <row r="1162" spans="1:5" ht="19.5" customHeight="1">
      <c r="A1162" s="2"/>
      <c r="D1162" s="2"/>
      <c r="E1162" s="2"/>
    </row>
    <row r="1163" spans="1:5" ht="19.5" customHeight="1">
      <c r="A1163" s="2"/>
      <c r="D1163" s="2"/>
      <c r="E1163" s="2"/>
    </row>
    <row r="1164" spans="1:5" ht="19.5" customHeight="1">
      <c r="A1164" s="2"/>
      <c r="D1164" s="2"/>
      <c r="E1164" s="2"/>
    </row>
    <row r="1165" spans="1:5" ht="19.5" customHeight="1">
      <c r="A1165" s="2"/>
      <c r="D1165" s="2"/>
      <c r="E1165" s="2"/>
    </row>
    <row r="1166" spans="1:5" ht="19.5" customHeight="1">
      <c r="A1166" s="2"/>
      <c r="D1166" s="2"/>
      <c r="E1166" s="2"/>
    </row>
    <row r="1167" spans="1:5" ht="19.5" customHeight="1">
      <c r="A1167" s="2"/>
      <c r="D1167" s="2"/>
      <c r="E1167" s="2"/>
    </row>
    <row r="1168" spans="1:5" ht="19.5" customHeight="1">
      <c r="A1168" s="2"/>
      <c r="D1168" s="2"/>
      <c r="E1168" s="2"/>
    </row>
    <row r="1169" spans="1:5" ht="19.5" customHeight="1">
      <c r="A1169" s="2"/>
      <c r="D1169" s="2"/>
      <c r="E1169" s="2"/>
    </row>
    <row r="1170" spans="1:5" ht="19.5" customHeight="1">
      <c r="A1170" s="2"/>
      <c r="D1170" s="2"/>
      <c r="E1170" s="2"/>
    </row>
    <row r="1171" spans="1:5" ht="19.5" customHeight="1">
      <c r="A1171" s="2"/>
      <c r="D1171" s="2"/>
      <c r="E1171" s="2"/>
    </row>
    <row r="1172" spans="1:5" ht="19.5" customHeight="1">
      <c r="A1172" s="2"/>
      <c r="D1172" s="2"/>
      <c r="E1172" s="2"/>
    </row>
    <row r="1173" spans="1:5" ht="19.5" customHeight="1">
      <c r="A1173" s="2"/>
      <c r="D1173" s="2"/>
      <c r="E1173" s="2"/>
    </row>
    <row r="1174" spans="1:5" ht="19.5" customHeight="1">
      <c r="A1174" s="2"/>
      <c r="D1174" s="2"/>
      <c r="E1174" s="2"/>
    </row>
    <row r="1175" spans="1:5" ht="19.5" customHeight="1">
      <c r="A1175" s="2"/>
      <c r="D1175" s="2"/>
      <c r="E1175" s="2"/>
    </row>
    <row r="1176" spans="1:5" ht="19.5" customHeight="1">
      <c r="A1176" s="2"/>
      <c r="D1176" s="2"/>
      <c r="E1176" s="2"/>
    </row>
    <row r="1177" spans="1:5" ht="19.5" customHeight="1">
      <c r="A1177" s="2"/>
      <c r="D1177" s="2"/>
      <c r="E1177" s="2"/>
    </row>
    <row r="1178" spans="1:5" ht="19.5" customHeight="1">
      <c r="A1178" s="2"/>
      <c r="D1178" s="2"/>
      <c r="E1178" s="2"/>
    </row>
    <row r="1179" spans="1:5" ht="19.5" customHeight="1">
      <c r="A1179" s="2"/>
      <c r="D1179" s="2"/>
      <c r="E1179" s="2"/>
    </row>
    <row r="1180" spans="1:5" ht="19.5" customHeight="1">
      <c r="A1180" s="2"/>
      <c r="D1180" s="2"/>
      <c r="E1180" s="2"/>
    </row>
    <row r="1181" spans="1:5" ht="19.5" customHeight="1">
      <c r="A1181" s="2"/>
      <c r="D1181" s="2"/>
      <c r="E1181" s="2"/>
    </row>
    <row r="1182" spans="1:5" ht="19.5" customHeight="1">
      <c r="A1182" s="2"/>
      <c r="D1182" s="2"/>
      <c r="E1182" s="2"/>
    </row>
    <row r="1183" spans="1:5" ht="19.5" customHeight="1">
      <c r="A1183" s="2"/>
      <c r="D1183" s="2"/>
      <c r="E1183" s="2"/>
    </row>
    <row r="1184" spans="1:5" ht="19.5" customHeight="1">
      <c r="A1184" s="2"/>
      <c r="D1184" s="2"/>
      <c r="E1184" s="2"/>
    </row>
    <row r="1185" spans="1:5" ht="19.5" customHeight="1">
      <c r="A1185" s="2"/>
      <c r="D1185" s="2"/>
      <c r="E1185" s="2"/>
    </row>
    <row r="1186" spans="1:5" ht="19.5" customHeight="1">
      <c r="A1186" s="2"/>
      <c r="D1186" s="2"/>
      <c r="E1186" s="2"/>
    </row>
    <row r="1187" spans="1:5" ht="19.5" customHeight="1">
      <c r="A1187" s="2"/>
      <c r="D1187" s="2"/>
      <c r="E1187" s="2"/>
    </row>
    <row r="1188" spans="1:5" ht="19.5" customHeight="1">
      <c r="A1188" s="2"/>
      <c r="D1188" s="2"/>
      <c r="E1188" s="2"/>
    </row>
    <row r="1189" spans="1:5" ht="19.5" customHeight="1">
      <c r="A1189" s="2"/>
      <c r="D1189" s="2"/>
      <c r="E1189" s="2"/>
    </row>
    <row r="1190" spans="1:5" ht="19.5" customHeight="1">
      <c r="A1190" s="2"/>
      <c r="D1190" s="2"/>
      <c r="E1190" s="2"/>
    </row>
    <row r="1191" spans="1:5" ht="19.5" customHeight="1">
      <c r="A1191" s="2"/>
      <c r="D1191" s="2"/>
      <c r="E1191" s="2"/>
    </row>
    <row r="1192" spans="1:5" ht="19.5" customHeight="1">
      <c r="A1192" s="2"/>
      <c r="D1192" s="2"/>
      <c r="E1192" s="2"/>
    </row>
    <row r="1193" spans="1:5" ht="19.5" customHeight="1">
      <c r="A1193" s="2"/>
      <c r="D1193" s="2"/>
      <c r="E1193" s="2"/>
    </row>
    <row r="1194" spans="1:5" ht="19.5" customHeight="1">
      <c r="A1194" s="2"/>
      <c r="D1194" s="2"/>
      <c r="E1194" s="2"/>
    </row>
    <row r="1195" spans="1:5" ht="19.5" customHeight="1">
      <c r="A1195" s="2"/>
      <c r="D1195" s="2"/>
      <c r="E1195" s="2"/>
    </row>
    <row r="1196" spans="1:5" ht="19.5" customHeight="1">
      <c r="A1196" s="2"/>
      <c r="D1196" s="2"/>
      <c r="E1196" s="2"/>
    </row>
    <row r="1197" spans="1:5" ht="19.5" customHeight="1">
      <c r="A1197" s="2"/>
      <c r="D1197" s="2"/>
      <c r="E1197" s="2"/>
    </row>
    <row r="1198" spans="1:5" ht="19.5" customHeight="1">
      <c r="A1198" s="2"/>
      <c r="D1198" s="2"/>
      <c r="E1198" s="2"/>
    </row>
    <row r="1199" spans="1:5" ht="19.5" customHeight="1">
      <c r="A1199" s="2"/>
      <c r="D1199" s="2"/>
      <c r="E1199" s="2"/>
    </row>
    <row r="1200" spans="1:5" ht="19.5" customHeight="1">
      <c r="A1200" s="2"/>
      <c r="D1200" s="2"/>
      <c r="E1200" s="2"/>
    </row>
    <row r="1201" spans="1:5" ht="19.5" customHeight="1">
      <c r="A1201" s="2"/>
      <c r="D1201" s="2"/>
      <c r="E1201" s="2"/>
    </row>
    <row r="1202" spans="1:5" ht="19.5" customHeight="1">
      <c r="A1202" s="2"/>
      <c r="D1202" s="2"/>
      <c r="E1202" s="2"/>
    </row>
    <row r="1203" spans="1:5" ht="19.5" customHeight="1">
      <c r="A1203" s="2"/>
      <c r="D1203" s="2"/>
      <c r="E1203" s="2"/>
    </row>
    <row r="1204" spans="1:5" ht="19.5" customHeight="1">
      <c r="A1204" s="2"/>
      <c r="D1204" s="2"/>
      <c r="E1204" s="2"/>
    </row>
    <row r="1205" spans="1:5" ht="19.5" customHeight="1">
      <c r="A1205" s="2"/>
      <c r="D1205" s="2"/>
      <c r="E1205" s="2"/>
    </row>
    <row r="1206" spans="1:5" ht="19.5" customHeight="1">
      <c r="A1206" s="2"/>
      <c r="D1206" s="2"/>
      <c r="E1206" s="2"/>
    </row>
    <row r="1207" spans="1:5" ht="19.5" customHeight="1">
      <c r="A1207" s="2"/>
      <c r="D1207" s="2"/>
      <c r="E1207" s="2"/>
    </row>
    <row r="1208" spans="1:5" ht="19.5" customHeight="1">
      <c r="A1208" s="2"/>
      <c r="D1208" s="2"/>
      <c r="E1208" s="2"/>
    </row>
    <row r="1209" spans="1:5" ht="19.5" customHeight="1">
      <c r="A1209" s="2"/>
      <c r="D1209" s="2"/>
      <c r="E1209" s="2"/>
    </row>
    <row r="1210" spans="1:5" ht="19.5" customHeight="1">
      <c r="A1210" s="2"/>
      <c r="D1210" s="2"/>
      <c r="E1210" s="2"/>
    </row>
    <row r="1211" spans="1:5" ht="19.5" customHeight="1">
      <c r="A1211" s="2"/>
      <c r="D1211" s="2"/>
      <c r="E1211" s="2"/>
    </row>
    <row r="1212" spans="1:5" ht="19.5" customHeight="1">
      <c r="A1212" s="2"/>
      <c r="D1212" s="2"/>
      <c r="E1212" s="2"/>
    </row>
    <row r="1213" spans="1:5" ht="19.5" customHeight="1">
      <c r="A1213" s="2"/>
      <c r="D1213" s="2"/>
      <c r="E1213" s="2"/>
    </row>
    <row r="1214" spans="1:5" ht="19.5" customHeight="1">
      <c r="A1214" s="2"/>
      <c r="D1214" s="2"/>
      <c r="E1214" s="2"/>
    </row>
    <row r="1215" spans="1:5" ht="19.5" customHeight="1">
      <c r="A1215" s="2"/>
      <c r="D1215" s="2"/>
      <c r="E1215" s="2"/>
    </row>
    <row r="1216" spans="1:5" ht="19.5" customHeight="1">
      <c r="A1216" s="2"/>
      <c r="D1216" s="2"/>
      <c r="E1216" s="2"/>
    </row>
    <row r="1217" spans="1:5" ht="19.5" customHeight="1">
      <c r="A1217" s="2"/>
      <c r="D1217" s="2"/>
      <c r="E1217" s="2"/>
    </row>
    <row r="1218" spans="1:5" ht="19.5" customHeight="1">
      <c r="A1218" s="2"/>
      <c r="D1218" s="2"/>
      <c r="E1218" s="2"/>
    </row>
    <row r="1219" spans="1:5" ht="19.5" customHeight="1">
      <c r="A1219" s="2"/>
      <c r="D1219" s="2"/>
      <c r="E1219" s="2"/>
    </row>
    <row r="1220" spans="1:5" ht="19.5" customHeight="1">
      <c r="A1220" s="2"/>
      <c r="D1220" s="2"/>
      <c r="E1220" s="2"/>
    </row>
    <row r="1221" spans="1:5" ht="19.5" customHeight="1">
      <c r="A1221" s="2"/>
      <c r="D1221" s="2"/>
      <c r="E1221" s="2"/>
    </row>
    <row r="1222" spans="1:5" ht="19.5" customHeight="1">
      <c r="A1222" s="2"/>
      <c r="D1222" s="2"/>
      <c r="E1222" s="2"/>
    </row>
    <row r="1223" spans="1:5" ht="19.5" customHeight="1">
      <c r="A1223" s="2"/>
      <c r="D1223" s="2"/>
      <c r="E1223" s="2"/>
    </row>
    <row r="1224" spans="1:5" ht="19.5" customHeight="1">
      <c r="A1224" s="2"/>
      <c r="D1224" s="2"/>
      <c r="E1224" s="2"/>
    </row>
    <row r="1225" spans="1:5" ht="19.5" customHeight="1">
      <c r="A1225" s="2"/>
      <c r="D1225" s="2"/>
      <c r="E1225" s="2"/>
    </row>
    <row r="1226" spans="1:5" ht="19.5" customHeight="1">
      <c r="A1226" s="2"/>
      <c r="D1226" s="2"/>
      <c r="E1226" s="2"/>
    </row>
    <row r="1227" spans="1:5" ht="19.5" customHeight="1">
      <c r="A1227" s="2"/>
      <c r="D1227" s="2"/>
      <c r="E1227" s="2"/>
    </row>
    <row r="1228" spans="1:5" ht="19.5" customHeight="1">
      <c r="A1228" s="2"/>
      <c r="D1228" s="2"/>
      <c r="E1228" s="2"/>
    </row>
    <row r="1229" spans="1:5" ht="19.5" customHeight="1">
      <c r="A1229" s="2"/>
      <c r="D1229" s="2"/>
      <c r="E1229" s="2"/>
    </row>
    <row r="1230" spans="1:5" ht="19.5" customHeight="1">
      <c r="A1230" s="2"/>
      <c r="D1230" s="2"/>
      <c r="E1230" s="2"/>
    </row>
    <row r="1231" spans="1:5" ht="19.5" customHeight="1">
      <c r="A1231" s="2"/>
      <c r="D1231" s="2"/>
      <c r="E1231" s="2"/>
    </row>
    <row r="1232" spans="1:5" ht="19.5" customHeight="1">
      <c r="A1232" s="2"/>
      <c r="D1232" s="2"/>
      <c r="E1232" s="2"/>
    </row>
    <row r="1233" spans="1:5" ht="19.5" customHeight="1">
      <c r="A1233" s="2"/>
      <c r="D1233" s="2"/>
      <c r="E1233" s="2"/>
    </row>
    <row r="1234" spans="1:5" ht="19.5" customHeight="1">
      <c r="A1234" s="2"/>
      <c r="D1234" s="2"/>
      <c r="E1234" s="2"/>
    </row>
    <row r="1235" spans="1:5" ht="19.5" customHeight="1">
      <c r="A1235" s="2"/>
      <c r="D1235" s="2"/>
      <c r="E1235" s="2"/>
    </row>
    <row r="1236" spans="1:5" ht="19.5" customHeight="1">
      <c r="A1236" s="2"/>
      <c r="D1236" s="2"/>
      <c r="E1236" s="2"/>
    </row>
    <row r="1237" spans="1:5" ht="19.5" customHeight="1">
      <c r="A1237" s="2"/>
      <c r="D1237" s="2"/>
      <c r="E1237" s="2"/>
    </row>
    <row r="1238" spans="1:5" ht="19.5" customHeight="1">
      <c r="A1238" s="2"/>
      <c r="D1238" s="2"/>
      <c r="E1238" s="2"/>
    </row>
    <row r="1239" spans="1:5" ht="19.5" customHeight="1">
      <c r="A1239" s="2"/>
      <c r="D1239" s="2"/>
      <c r="E1239" s="2"/>
    </row>
    <row r="1240" spans="1:5" ht="19.5" customHeight="1">
      <c r="A1240" s="2"/>
      <c r="D1240" s="2"/>
      <c r="E1240" s="2"/>
    </row>
    <row r="1241" spans="1:5" ht="19.5" customHeight="1">
      <c r="A1241" s="2"/>
      <c r="D1241" s="2"/>
      <c r="E1241" s="2"/>
    </row>
    <row r="1242" spans="1:5" ht="19.5" customHeight="1">
      <c r="A1242" s="2"/>
      <c r="D1242" s="2"/>
      <c r="E1242" s="2"/>
    </row>
    <row r="1243" spans="1:5" ht="19.5" customHeight="1">
      <c r="A1243" s="2"/>
      <c r="D1243" s="2"/>
      <c r="E1243" s="2"/>
    </row>
    <row r="1244" spans="1:5" ht="19.5" customHeight="1">
      <c r="A1244" s="2"/>
      <c r="D1244" s="2"/>
      <c r="E1244" s="2"/>
    </row>
    <row r="1245" spans="1:5" ht="19.5" customHeight="1">
      <c r="A1245" s="2"/>
      <c r="D1245" s="2"/>
      <c r="E1245" s="2"/>
    </row>
    <row r="1246" spans="1:5" ht="19.5" customHeight="1">
      <c r="A1246" s="2"/>
      <c r="D1246" s="2"/>
      <c r="E1246" s="2"/>
    </row>
    <row r="1247" spans="1:5" ht="19.5" customHeight="1">
      <c r="A1247" s="2"/>
      <c r="D1247" s="2"/>
      <c r="E1247" s="2"/>
    </row>
    <row r="1248" spans="1:5" ht="19.5" customHeight="1">
      <c r="A1248" s="2"/>
      <c r="D1248" s="2"/>
      <c r="E1248" s="2"/>
    </row>
    <row r="1249" spans="1:5" ht="19.5" customHeight="1">
      <c r="A1249" s="2"/>
      <c r="D1249" s="2"/>
      <c r="E1249" s="2"/>
    </row>
    <row r="1250" spans="1:5" ht="19.5" customHeight="1">
      <c r="A1250" s="2"/>
      <c r="D1250" s="2"/>
      <c r="E1250" s="2"/>
    </row>
    <row r="1251" spans="1:5" ht="19.5" customHeight="1">
      <c r="A1251" s="2"/>
      <c r="D1251" s="2"/>
      <c r="E1251" s="2"/>
    </row>
    <row r="1252" spans="1:5" ht="19.5" customHeight="1">
      <c r="A1252" s="2"/>
      <c r="D1252" s="2"/>
      <c r="E1252" s="2"/>
    </row>
    <row r="1253" spans="1:5" ht="19.5" customHeight="1">
      <c r="A1253" s="2"/>
      <c r="D1253" s="2"/>
      <c r="E1253" s="2"/>
    </row>
    <row r="1254" spans="1:5" ht="19.5" customHeight="1">
      <c r="A1254" s="2"/>
      <c r="D1254" s="2"/>
      <c r="E1254" s="2"/>
    </row>
    <row r="1255" spans="1:5" ht="19.5" customHeight="1">
      <c r="A1255" s="2"/>
      <c r="D1255" s="2"/>
      <c r="E1255" s="2"/>
    </row>
    <row r="1256" spans="1:5" ht="19.5" customHeight="1">
      <c r="A1256" s="2"/>
      <c r="D1256" s="2"/>
      <c r="E1256" s="2"/>
    </row>
    <row r="1257" spans="1:5" ht="19.5" customHeight="1">
      <c r="A1257" s="2"/>
      <c r="D1257" s="2"/>
      <c r="E1257" s="2"/>
    </row>
    <row r="1258" spans="1:5" ht="19.5" customHeight="1">
      <c r="A1258" s="2"/>
      <c r="D1258" s="2"/>
      <c r="E1258" s="2"/>
    </row>
    <row r="1259" spans="1:5" ht="19.5" customHeight="1">
      <c r="A1259" s="2"/>
      <c r="D1259" s="2"/>
      <c r="E1259" s="2"/>
    </row>
    <row r="1260" spans="1:5" ht="19.5" customHeight="1">
      <c r="A1260" s="2"/>
      <c r="D1260" s="2"/>
      <c r="E1260" s="2"/>
    </row>
    <row r="1261" spans="1:5" ht="19.5" customHeight="1">
      <c r="A1261" s="2"/>
      <c r="D1261" s="2"/>
      <c r="E1261" s="2"/>
    </row>
    <row r="1262" spans="1:5" ht="19.5" customHeight="1">
      <c r="A1262" s="2"/>
      <c r="D1262" s="2"/>
      <c r="E1262" s="2"/>
    </row>
    <row r="1263" spans="1:5" ht="19.5" customHeight="1">
      <c r="A1263" s="2"/>
      <c r="D1263" s="2"/>
      <c r="E1263" s="2"/>
    </row>
    <row r="1264" spans="1:5" ht="19.5" customHeight="1">
      <c r="A1264" s="2"/>
      <c r="D1264" s="2"/>
      <c r="E1264" s="2"/>
    </row>
    <row r="1265" spans="1:5" ht="19.5" customHeight="1">
      <c r="A1265" s="2"/>
      <c r="D1265" s="2"/>
      <c r="E1265" s="2"/>
    </row>
    <row r="1266" spans="1:5" ht="19.5" customHeight="1">
      <c r="A1266" s="2"/>
      <c r="D1266" s="2"/>
      <c r="E1266" s="2"/>
    </row>
    <row r="1267" spans="1:5" ht="19.5" customHeight="1">
      <c r="A1267" s="2"/>
      <c r="D1267" s="2"/>
      <c r="E1267" s="2"/>
    </row>
    <row r="1268" spans="1:5" ht="19.5" customHeight="1">
      <c r="A1268" s="2"/>
      <c r="D1268" s="2"/>
      <c r="E1268" s="2"/>
    </row>
    <row r="1269" spans="1:5" ht="19.5" customHeight="1">
      <c r="A1269" s="2"/>
      <c r="D1269" s="2"/>
      <c r="E1269" s="2"/>
    </row>
    <row r="1270" spans="1:5" ht="19.5" customHeight="1">
      <c r="A1270" s="2"/>
      <c r="D1270" s="2"/>
      <c r="E1270" s="2"/>
    </row>
    <row r="1271" spans="1:5" ht="19.5" customHeight="1">
      <c r="A1271" s="2"/>
      <c r="D1271" s="2"/>
      <c r="E1271" s="2"/>
    </row>
    <row r="1272" spans="1:5" ht="19.5" customHeight="1">
      <c r="A1272" s="2"/>
      <c r="D1272" s="2"/>
      <c r="E1272" s="2"/>
    </row>
    <row r="1273" spans="1:5" ht="19.5" customHeight="1">
      <c r="A1273" s="2"/>
      <c r="D1273" s="2"/>
      <c r="E1273" s="2"/>
    </row>
    <row r="1274" spans="1:5" ht="19.5" customHeight="1">
      <c r="A1274" s="2"/>
      <c r="D1274" s="2"/>
      <c r="E1274" s="2"/>
    </row>
    <row r="1275" spans="1:5" ht="19.5" customHeight="1">
      <c r="A1275" s="2"/>
      <c r="D1275" s="2"/>
      <c r="E1275" s="2"/>
    </row>
    <row r="1276" spans="1:5" ht="19.5" customHeight="1">
      <c r="A1276" s="2"/>
      <c r="D1276" s="2"/>
      <c r="E1276" s="2"/>
    </row>
    <row r="1277" spans="1:5" ht="19.5" customHeight="1">
      <c r="A1277" s="2"/>
      <c r="D1277" s="2"/>
      <c r="E1277" s="2"/>
    </row>
    <row r="1278" spans="1:5" ht="19.5" customHeight="1">
      <c r="A1278" s="2"/>
      <c r="D1278" s="2"/>
      <c r="E1278" s="2"/>
    </row>
    <row r="1279" spans="1:5" ht="19.5" customHeight="1">
      <c r="A1279" s="2"/>
      <c r="D1279" s="2"/>
      <c r="E1279" s="2"/>
    </row>
    <row r="1280" spans="1:5" ht="19.5" customHeight="1">
      <c r="A1280" s="2"/>
      <c r="D1280" s="2"/>
      <c r="E1280" s="2"/>
    </row>
    <row r="1281" spans="1:5" ht="19.5" customHeight="1">
      <c r="A1281" s="2"/>
      <c r="D1281" s="2"/>
      <c r="E1281" s="2"/>
    </row>
    <row r="1282" spans="1:5" ht="19.5" customHeight="1">
      <c r="A1282" s="2"/>
      <c r="D1282" s="2"/>
      <c r="E1282" s="2"/>
    </row>
    <row r="1283" spans="1:5" ht="19.5" customHeight="1">
      <c r="A1283" s="2"/>
      <c r="D1283" s="2"/>
      <c r="E1283" s="2"/>
    </row>
    <row r="1284" spans="1:5" ht="19.5" customHeight="1">
      <c r="A1284" s="2"/>
      <c r="D1284" s="2"/>
      <c r="E1284" s="2"/>
    </row>
    <row r="1285" spans="1:5" ht="19.5" customHeight="1">
      <c r="A1285" s="2"/>
      <c r="D1285" s="2"/>
      <c r="E1285" s="2"/>
    </row>
    <row r="1286" spans="1:5" ht="19.5" customHeight="1">
      <c r="A1286" s="2"/>
      <c r="D1286" s="2"/>
      <c r="E1286" s="2"/>
    </row>
    <row r="1287" spans="1:5" ht="19.5" customHeight="1">
      <c r="A1287" s="2"/>
      <c r="D1287" s="2"/>
      <c r="E1287" s="2"/>
    </row>
    <row r="1288" spans="1:5" ht="19.5" customHeight="1">
      <c r="A1288" s="2"/>
      <c r="D1288" s="2"/>
      <c r="E1288" s="2"/>
    </row>
    <row r="1289" spans="1:5" ht="19.5" customHeight="1">
      <c r="A1289" s="2"/>
      <c r="D1289" s="2"/>
      <c r="E1289" s="2"/>
    </row>
    <row r="1290" spans="1:5" ht="19.5" customHeight="1">
      <c r="A1290" s="2"/>
      <c r="D1290" s="2"/>
      <c r="E1290" s="2"/>
    </row>
    <row r="1291" spans="1:5" ht="19.5" customHeight="1">
      <c r="A1291" s="2"/>
      <c r="D1291" s="2"/>
      <c r="E1291" s="2"/>
    </row>
    <row r="1292" spans="1:5" ht="19.5" customHeight="1">
      <c r="A1292" s="2"/>
      <c r="D1292" s="2"/>
      <c r="E1292" s="2"/>
    </row>
    <row r="1293" spans="1:5" ht="19.5" customHeight="1">
      <c r="A1293" s="2"/>
      <c r="D1293" s="2"/>
      <c r="E1293" s="2"/>
    </row>
    <row r="1294" spans="1:5" ht="19.5" customHeight="1">
      <c r="A1294" s="2"/>
      <c r="D1294" s="2"/>
      <c r="E1294" s="2"/>
    </row>
    <row r="1295" spans="1:5" ht="19.5" customHeight="1">
      <c r="A1295" s="2"/>
      <c r="D1295" s="2"/>
      <c r="E1295" s="2"/>
    </row>
    <row r="1296" spans="1:5" ht="19.5" customHeight="1">
      <c r="A1296" s="2"/>
      <c r="D1296" s="2"/>
      <c r="E1296" s="2"/>
    </row>
    <row r="1297" spans="1:5" ht="19.5" customHeight="1">
      <c r="A1297" s="2"/>
      <c r="D1297" s="2"/>
      <c r="E1297" s="2"/>
    </row>
    <row r="1298" spans="1:5" ht="19.5" customHeight="1">
      <c r="A1298" s="2"/>
      <c r="D1298" s="2"/>
      <c r="E1298" s="2"/>
    </row>
    <row r="1299" spans="1:5" ht="19.5" customHeight="1">
      <c r="A1299" s="2"/>
      <c r="D1299" s="2"/>
      <c r="E1299" s="2"/>
    </row>
    <row r="1300" spans="1:5" ht="19.5" customHeight="1">
      <c r="A1300" s="2"/>
      <c r="D1300" s="2"/>
      <c r="E1300" s="2"/>
    </row>
    <row r="1301" spans="1:5" ht="19.5" customHeight="1">
      <c r="A1301" s="2"/>
      <c r="D1301" s="2"/>
      <c r="E1301" s="2"/>
    </row>
    <row r="1302" spans="1:5" ht="19.5" customHeight="1">
      <c r="A1302" s="2"/>
      <c r="D1302" s="2"/>
      <c r="E1302" s="2"/>
    </row>
    <row r="1303" spans="1:5" ht="19.5" customHeight="1">
      <c r="A1303" s="2"/>
      <c r="D1303" s="2"/>
      <c r="E1303" s="2"/>
    </row>
    <row r="1304" spans="1:5" ht="19.5" customHeight="1">
      <c r="A1304" s="2"/>
      <c r="D1304" s="2"/>
      <c r="E1304" s="2"/>
    </row>
    <row r="1305" spans="1:5" ht="19.5" customHeight="1">
      <c r="A1305" s="2"/>
      <c r="D1305" s="2"/>
      <c r="E1305" s="2"/>
    </row>
    <row r="1306" spans="1:5" ht="19.5" customHeight="1">
      <c r="A1306" s="2"/>
      <c r="D1306" s="2"/>
      <c r="E1306" s="2"/>
    </row>
    <row r="1307" spans="1:5" ht="19.5" customHeight="1">
      <c r="A1307" s="2"/>
      <c r="D1307" s="2"/>
      <c r="E1307" s="2"/>
    </row>
    <row r="1308" spans="1:5" ht="19.5" customHeight="1">
      <c r="A1308" s="2"/>
      <c r="D1308" s="2"/>
      <c r="E1308" s="2"/>
    </row>
    <row r="1309" spans="1:5" ht="19.5" customHeight="1">
      <c r="A1309" s="2"/>
      <c r="D1309" s="2"/>
      <c r="E1309" s="2"/>
    </row>
    <row r="1310" spans="1:5" ht="19.5" customHeight="1">
      <c r="A1310" s="2"/>
      <c r="D1310" s="2"/>
      <c r="E1310" s="2"/>
    </row>
    <row r="1311" spans="1:5" ht="19.5" customHeight="1">
      <c r="A1311" s="2"/>
      <c r="D1311" s="2"/>
      <c r="E1311" s="2"/>
    </row>
    <row r="1312" spans="1:5" ht="19.5" customHeight="1">
      <c r="A1312" s="2"/>
      <c r="D1312" s="2"/>
      <c r="E1312" s="2"/>
    </row>
    <row r="1313" spans="1:5" ht="19.5" customHeight="1">
      <c r="A1313" s="2"/>
      <c r="D1313" s="2"/>
      <c r="E1313" s="2"/>
    </row>
    <row r="1314" spans="1:5" ht="19.5" customHeight="1">
      <c r="A1314" s="2"/>
      <c r="D1314" s="2"/>
      <c r="E1314" s="2"/>
    </row>
    <row r="1315" spans="1:5" ht="19.5" customHeight="1">
      <c r="A1315" s="2"/>
      <c r="D1315" s="2"/>
      <c r="E1315" s="2"/>
    </row>
    <row r="1316" spans="1:5" ht="19.5" customHeight="1">
      <c r="A1316" s="2"/>
      <c r="D1316" s="2"/>
      <c r="E1316" s="2"/>
    </row>
    <row r="1317" spans="1:5" ht="19.5" customHeight="1">
      <c r="A1317" s="2"/>
      <c r="D1317" s="2"/>
      <c r="E1317" s="2"/>
    </row>
    <row r="1318" spans="1:5" ht="19.5" customHeight="1">
      <c r="A1318" s="2"/>
      <c r="D1318" s="2"/>
      <c r="E1318" s="2"/>
    </row>
    <row r="1319" spans="1:5" ht="19.5" customHeight="1">
      <c r="A1319" s="2"/>
      <c r="D1319" s="2"/>
      <c r="E1319" s="2"/>
    </row>
    <row r="1320" spans="1:5" ht="19.5" customHeight="1">
      <c r="A1320" s="2"/>
      <c r="D1320" s="2"/>
      <c r="E1320" s="2"/>
    </row>
    <row r="1321" spans="1:5" ht="19.5" customHeight="1">
      <c r="A1321" s="2"/>
      <c r="D1321" s="2"/>
      <c r="E1321" s="2"/>
    </row>
    <row r="1322" spans="1:5" ht="19.5" customHeight="1">
      <c r="A1322" s="2"/>
      <c r="D1322" s="2"/>
      <c r="E1322" s="2"/>
    </row>
    <row r="1323" spans="1:5" ht="19.5" customHeight="1">
      <c r="A1323" s="2"/>
      <c r="D1323" s="2"/>
      <c r="E1323" s="2"/>
    </row>
    <row r="1324" spans="1:5" ht="19.5" customHeight="1">
      <c r="A1324" s="2"/>
      <c r="D1324" s="2"/>
      <c r="E1324" s="2"/>
    </row>
    <row r="1325" spans="1:5" ht="19.5" customHeight="1">
      <c r="A1325" s="2"/>
      <c r="D1325" s="2"/>
      <c r="E1325" s="2"/>
    </row>
    <row r="1326" spans="1:5" ht="19.5" customHeight="1">
      <c r="A1326" s="2"/>
      <c r="D1326" s="2"/>
      <c r="E1326" s="2"/>
    </row>
    <row r="1327" spans="1:5" ht="19.5" customHeight="1">
      <c r="A1327" s="2"/>
      <c r="D1327" s="2"/>
      <c r="E1327" s="2"/>
    </row>
    <row r="1328" spans="1:5" ht="19.5" customHeight="1">
      <c r="A1328" s="2"/>
      <c r="D1328" s="2"/>
      <c r="E1328" s="2"/>
    </row>
    <row r="1329" spans="1:5" ht="19.5" customHeight="1">
      <c r="A1329" s="2"/>
      <c r="D1329" s="2"/>
      <c r="E1329" s="2"/>
    </row>
    <row r="1330" spans="1:5" ht="19.5" customHeight="1">
      <c r="A1330" s="2"/>
      <c r="D1330" s="2"/>
      <c r="E1330" s="2"/>
    </row>
    <row r="1331" spans="1:5" ht="19.5" customHeight="1">
      <c r="A1331" s="2"/>
      <c r="D1331" s="2"/>
      <c r="E1331" s="2"/>
    </row>
    <row r="1332" spans="1:5" ht="19.5" customHeight="1">
      <c r="A1332" s="2"/>
      <c r="D1332" s="2"/>
      <c r="E1332" s="2"/>
    </row>
    <row r="1333" spans="1:5" ht="19.5" customHeight="1">
      <c r="A1333" s="2"/>
      <c r="D1333" s="2"/>
      <c r="E1333" s="2"/>
    </row>
    <row r="1334" spans="1:5" ht="19.5" customHeight="1">
      <c r="A1334" s="2"/>
      <c r="D1334" s="2"/>
      <c r="E1334" s="2"/>
    </row>
    <row r="1335" spans="1:5" ht="19.5" customHeight="1">
      <c r="A1335" s="2"/>
      <c r="D1335" s="2"/>
      <c r="E1335" s="2"/>
    </row>
    <row r="1336" spans="1:5" ht="19.5" customHeight="1">
      <c r="A1336" s="2"/>
      <c r="D1336" s="2"/>
      <c r="E1336" s="2"/>
    </row>
    <row r="1337" spans="1:5" ht="19.5" customHeight="1">
      <c r="A1337" s="2"/>
      <c r="D1337" s="2"/>
      <c r="E1337" s="2"/>
    </row>
    <row r="1338" spans="1:5" ht="19.5" customHeight="1">
      <c r="A1338" s="2"/>
      <c r="D1338" s="2"/>
      <c r="E1338" s="2"/>
    </row>
    <row r="1339" spans="1:5" ht="19.5" customHeight="1">
      <c r="A1339" s="2"/>
      <c r="D1339" s="2"/>
      <c r="E1339" s="2"/>
    </row>
    <row r="1340" spans="1:5" ht="19.5" customHeight="1">
      <c r="A1340" s="2"/>
      <c r="D1340" s="2"/>
      <c r="E1340" s="2"/>
    </row>
    <row r="1341" spans="1:5" ht="19.5" customHeight="1">
      <c r="A1341" s="2"/>
      <c r="D1341" s="2"/>
      <c r="E1341" s="2"/>
    </row>
    <row r="1342" spans="1:5" ht="19.5" customHeight="1">
      <c r="A1342" s="2"/>
      <c r="D1342" s="2"/>
      <c r="E1342" s="2"/>
    </row>
    <row r="1343" spans="1:5" ht="19.5" customHeight="1">
      <c r="A1343" s="2"/>
      <c r="D1343" s="2"/>
      <c r="E1343" s="2"/>
    </row>
    <row r="1344" spans="1:5" ht="19.5" customHeight="1">
      <c r="A1344" s="2"/>
      <c r="D1344" s="2"/>
      <c r="E1344" s="2"/>
    </row>
    <row r="1345" spans="1:5" ht="19.5" customHeight="1">
      <c r="A1345" s="2"/>
      <c r="D1345" s="2"/>
      <c r="E1345" s="2"/>
    </row>
    <row r="1346" spans="1:5" ht="19.5" customHeight="1">
      <c r="A1346" s="2"/>
      <c r="D1346" s="2"/>
      <c r="E1346" s="2"/>
    </row>
    <row r="1347" spans="1:5" ht="19.5" customHeight="1">
      <c r="A1347" s="2"/>
      <c r="D1347" s="2"/>
      <c r="E1347" s="2"/>
    </row>
    <row r="1348" spans="1:5" ht="19.5" customHeight="1">
      <c r="A1348" s="2"/>
      <c r="D1348" s="2"/>
      <c r="E1348" s="2"/>
    </row>
    <row r="1349" spans="1:5" ht="19.5" customHeight="1">
      <c r="A1349" s="2"/>
      <c r="D1349" s="2"/>
      <c r="E1349" s="2"/>
    </row>
    <row r="1350" spans="1:5" ht="19.5" customHeight="1">
      <c r="A1350" s="2"/>
      <c r="D1350" s="2"/>
      <c r="E1350" s="2"/>
    </row>
    <row r="1351" spans="1:5" ht="19.5" customHeight="1">
      <c r="A1351" s="2"/>
      <c r="D1351" s="2"/>
      <c r="E1351" s="2"/>
    </row>
    <row r="1352" spans="1:5" ht="19.5" customHeight="1">
      <c r="A1352" s="2"/>
      <c r="D1352" s="2"/>
      <c r="E1352" s="2"/>
    </row>
    <row r="1353" spans="1:5" ht="19.5" customHeight="1">
      <c r="A1353" s="2"/>
      <c r="D1353" s="2"/>
      <c r="E1353" s="2"/>
    </row>
    <row r="1354" spans="1:5" ht="19.5" customHeight="1">
      <c r="A1354" s="2"/>
      <c r="D1354" s="2"/>
      <c r="E1354" s="2"/>
    </row>
    <row r="1355" spans="1:5" ht="19.5" customHeight="1">
      <c r="A1355" s="2"/>
      <c r="D1355" s="2"/>
      <c r="E1355" s="2"/>
    </row>
    <row r="1356" spans="1:5" ht="19.5" customHeight="1">
      <c r="A1356" s="2"/>
      <c r="D1356" s="2"/>
      <c r="E1356" s="2"/>
    </row>
    <row r="1357" spans="1:5" ht="19.5" customHeight="1">
      <c r="A1357" s="2"/>
      <c r="D1357" s="2"/>
      <c r="E1357" s="2"/>
    </row>
    <row r="1358" spans="1:5" ht="19.5" customHeight="1">
      <c r="A1358" s="2"/>
      <c r="D1358" s="2"/>
      <c r="E1358" s="2"/>
    </row>
    <row r="1359" spans="1:5" ht="19.5" customHeight="1">
      <c r="A1359" s="2"/>
      <c r="D1359" s="2"/>
      <c r="E1359" s="2"/>
    </row>
    <row r="1360" spans="1:5" ht="19.5" customHeight="1">
      <c r="A1360" s="2"/>
      <c r="D1360" s="2"/>
      <c r="E1360" s="2"/>
    </row>
    <row r="1361" spans="1:5" ht="19.5" customHeight="1">
      <c r="A1361" s="2"/>
      <c r="D1361" s="2"/>
      <c r="E1361" s="2"/>
    </row>
    <row r="1362" spans="1:5" ht="19.5" customHeight="1">
      <c r="A1362" s="2"/>
      <c r="D1362" s="2"/>
      <c r="E1362" s="2"/>
    </row>
    <row r="1363" spans="1:5" ht="19.5" customHeight="1">
      <c r="A1363" s="2"/>
      <c r="D1363" s="2"/>
      <c r="E1363" s="2"/>
    </row>
    <row r="1364" spans="1:5" ht="19.5" customHeight="1">
      <c r="A1364" s="2"/>
      <c r="D1364" s="2"/>
      <c r="E1364" s="2"/>
    </row>
    <row r="1365" spans="1:5" ht="19.5" customHeight="1">
      <c r="A1365" s="2"/>
      <c r="D1365" s="2"/>
      <c r="E1365" s="2"/>
    </row>
    <row r="1366" spans="1:5" ht="19.5" customHeight="1">
      <c r="A1366" s="2"/>
      <c r="D1366" s="2"/>
      <c r="E1366" s="2"/>
    </row>
    <row r="1367" spans="1:5" ht="19.5" customHeight="1">
      <c r="A1367" s="2"/>
      <c r="D1367" s="2"/>
      <c r="E1367" s="2"/>
    </row>
    <row r="1368" spans="1:5" ht="19.5" customHeight="1">
      <c r="A1368" s="2"/>
      <c r="D1368" s="2"/>
      <c r="E1368" s="2"/>
    </row>
    <row r="1369" spans="1:5" ht="19.5" customHeight="1">
      <c r="A1369" s="2"/>
      <c r="D1369" s="2"/>
      <c r="E1369" s="2"/>
    </row>
    <row r="1370" spans="1:5" ht="19.5" customHeight="1">
      <c r="A1370" s="2"/>
      <c r="D1370" s="2"/>
      <c r="E1370" s="2"/>
    </row>
    <row r="1371" spans="1:5" ht="19.5" customHeight="1">
      <c r="A1371" s="2"/>
      <c r="D1371" s="2"/>
      <c r="E1371" s="2"/>
    </row>
    <row r="1372" spans="1:5" ht="19.5" customHeight="1">
      <c r="A1372" s="2"/>
      <c r="D1372" s="2"/>
      <c r="E1372" s="2"/>
    </row>
    <row r="1373" spans="1:5" ht="19.5" customHeight="1">
      <c r="A1373" s="2"/>
      <c r="D1373" s="2"/>
      <c r="E1373" s="2"/>
    </row>
    <row r="1374" spans="1:5" ht="19.5" customHeight="1">
      <c r="A1374" s="2"/>
      <c r="D1374" s="2"/>
      <c r="E1374" s="2"/>
    </row>
    <row r="1375" spans="1:5" ht="19.5" customHeight="1">
      <c r="A1375" s="2"/>
      <c r="D1375" s="2"/>
      <c r="E1375" s="2"/>
    </row>
    <row r="1376" spans="1:5" ht="19.5" customHeight="1">
      <c r="A1376" s="2"/>
      <c r="D1376" s="2"/>
      <c r="E1376" s="2"/>
    </row>
    <row r="1377" spans="1:5" ht="19.5" customHeight="1">
      <c r="A1377" s="2"/>
      <c r="D1377" s="2"/>
      <c r="E1377" s="2"/>
    </row>
    <row r="1378" spans="1:5" ht="19.5" customHeight="1">
      <c r="A1378" s="2"/>
      <c r="D1378" s="2"/>
      <c r="E1378" s="2"/>
    </row>
    <row r="1379" spans="1:5" ht="19.5" customHeight="1">
      <c r="A1379" s="2"/>
      <c r="D1379" s="2"/>
      <c r="E1379" s="2"/>
    </row>
    <row r="1380" spans="1:5" ht="19.5" customHeight="1">
      <c r="A1380" s="2"/>
      <c r="D1380" s="2"/>
      <c r="E1380" s="2"/>
    </row>
    <row r="1381" spans="1:5" ht="19.5" customHeight="1">
      <c r="A1381" s="2"/>
      <c r="D1381" s="2"/>
      <c r="E1381" s="2"/>
    </row>
    <row r="1382" spans="1:5" ht="19.5" customHeight="1">
      <c r="A1382" s="2"/>
      <c r="D1382" s="2"/>
      <c r="E1382" s="2"/>
    </row>
    <row r="1383" spans="1:5" ht="19.5" customHeight="1">
      <c r="A1383" s="2"/>
      <c r="D1383" s="2"/>
      <c r="E1383" s="2"/>
    </row>
    <row r="1384" spans="1:5" ht="19.5" customHeight="1">
      <c r="A1384" s="2"/>
      <c r="D1384" s="2"/>
      <c r="E1384" s="2"/>
    </row>
    <row r="1385" spans="1:5" ht="19.5" customHeight="1">
      <c r="A1385" s="2"/>
      <c r="D1385" s="2"/>
      <c r="E1385" s="2"/>
    </row>
    <row r="1386" spans="1:5" ht="19.5" customHeight="1">
      <c r="A1386" s="2"/>
      <c r="D1386" s="2"/>
      <c r="E1386" s="2"/>
    </row>
    <row r="1387" spans="1:5" ht="19.5" customHeight="1">
      <c r="A1387" s="2"/>
      <c r="D1387" s="2"/>
      <c r="E1387" s="2"/>
    </row>
    <row r="1388" spans="1:5" ht="19.5" customHeight="1">
      <c r="A1388" s="2"/>
      <c r="D1388" s="2"/>
      <c r="E1388" s="2"/>
    </row>
    <row r="1389" spans="1:5" ht="19.5" customHeight="1">
      <c r="A1389" s="2"/>
      <c r="D1389" s="2"/>
      <c r="E1389" s="2"/>
    </row>
    <row r="1390" spans="1:5" ht="19.5" customHeight="1">
      <c r="A1390" s="2"/>
      <c r="D1390" s="2"/>
      <c r="E1390" s="2"/>
    </row>
    <row r="1391" spans="1:5" ht="19.5" customHeight="1">
      <c r="A1391" s="2"/>
      <c r="D1391" s="2"/>
      <c r="E1391" s="2"/>
    </row>
    <row r="1392" spans="1:5" ht="19.5" customHeight="1">
      <c r="A1392" s="2"/>
      <c r="D1392" s="2"/>
      <c r="E1392" s="2"/>
    </row>
    <row r="1393" spans="1:5" ht="19.5" customHeight="1">
      <c r="A1393" s="2"/>
      <c r="D1393" s="2"/>
      <c r="E1393" s="2"/>
    </row>
    <row r="1394" spans="1:5" ht="19.5" customHeight="1">
      <c r="A1394" s="2"/>
      <c r="D1394" s="2"/>
      <c r="E1394" s="2"/>
    </row>
    <row r="1395" spans="1:5" ht="19.5" customHeight="1">
      <c r="A1395" s="2"/>
      <c r="D1395" s="2"/>
      <c r="E1395" s="2"/>
    </row>
    <row r="1396" spans="1:5" ht="19.5" customHeight="1">
      <c r="A1396" s="2"/>
      <c r="D1396" s="2"/>
      <c r="E1396" s="2"/>
    </row>
    <row r="1397" spans="1:5" ht="19.5" customHeight="1">
      <c r="A1397" s="2"/>
      <c r="D1397" s="2"/>
      <c r="E1397" s="2"/>
    </row>
    <row r="1398" spans="1:5" ht="19.5" customHeight="1">
      <c r="A1398" s="2"/>
      <c r="D1398" s="2"/>
      <c r="E1398" s="2"/>
    </row>
    <row r="1399" spans="1:5" ht="19.5" customHeight="1">
      <c r="A1399" s="2"/>
      <c r="D1399" s="2"/>
      <c r="E1399" s="2"/>
    </row>
    <row r="1400" spans="1:5" ht="19.5" customHeight="1">
      <c r="A1400" s="2"/>
      <c r="D1400" s="2"/>
      <c r="E1400" s="2"/>
    </row>
    <row r="1401" spans="1:5" ht="19.5" customHeight="1">
      <c r="A1401" s="2"/>
      <c r="D1401" s="2"/>
      <c r="E1401" s="2"/>
    </row>
    <row r="1402" spans="1:5" ht="19.5" customHeight="1">
      <c r="A1402" s="2"/>
      <c r="D1402" s="2"/>
      <c r="E1402" s="2"/>
    </row>
    <row r="1403" spans="1:5" ht="19.5" customHeight="1">
      <c r="A1403" s="2"/>
      <c r="D1403" s="2"/>
      <c r="E1403" s="2"/>
    </row>
    <row r="1404" spans="1:5" ht="19.5" customHeight="1">
      <c r="A1404" s="2"/>
      <c r="D1404" s="2"/>
      <c r="E1404" s="2"/>
    </row>
    <row r="1405" spans="1:5" ht="19.5" customHeight="1">
      <c r="A1405" s="2"/>
      <c r="D1405" s="2"/>
      <c r="E1405" s="2"/>
    </row>
    <row r="1406" spans="1:5" ht="19.5" customHeight="1">
      <c r="A1406" s="2"/>
      <c r="D1406" s="2"/>
      <c r="E1406" s="2"/>
    </row>
    <row r="1407" spans="1:5" ht="19.5" customHeight="1">
      <c r="A1407" s="2"/>
      <c r="D1407" s="2"/>
      <c r="E1407" s="2"/>
    </row>
    <row r="1408" spans="1:5" ht="19.5" customHeight="1">
      <c r="A1408" s="2"/>
      <c r="D1408" s="2"/>
      <c r="E1408" s="2"/>
    </row>
    <row r="1409" spans="1:5" ht="19.5" customHeight="1">
      <c r="A1409" s="2"/>
      <c r="D1409" s="2"/>
      <c r="E1409" s="2"/>
    </row>
    <row r="1410" spans="1:5" ht="19.5" customHeight="1">
      <c r="A1410" s="2"/>
      <c r="D1410" s="2"/>
      <c r="E1410" s="2"/>
    </row>
    <row r="1411" spans="1:5" ht="19.5" customHeight="1">
      <c r="A1411" s="2"/>
      <c r="D1411" s="2"/>
      <c r="E1411" s="2"/>
    </row>
    <row r="1412" spans="1:5" ht="19.5" customHeight="1">
      <c r="A1412" s="2"/>
      <c r="D1412" s="2"/>
      <c r="E1412" s="2"/>
    </row>
    <row r="1413" spans="1:5" ht="19.5" customHeight="1">
      <c r="A1413" s="2"/>
      <c r="D1413" s="2"/>
      <c r="E1413" s="2"/>
    </row>
    <row r="1414" spans="1:5" ht="19.5" customHeight="1">
      <c r="A1414" s="2"/>
      <c r="D1414" s="2"/>
      <c r="E1414" s="2"/>
    </row>
    <row r="1415" spans="1:5" ht="19.5" customHeight="1">
      <c r="A1415" s="2"/>
      <c r="D1415" s="2"/>
      <c r="E1415" s="2"/>
    </row>
    <row r="1416" spans="1:5" ht="19.5" customHeight="1">
      <c r="A1416" s="2"/>
      <c r="D1416" s="2"/>
      <c r="E1416" s="2"/>
    </row>
    <row r="1417" spans="1:5" ht="19.5" customHeight="1">
      <c r="A1417" s="2"/>
      <c r="D1417" s="2"/>
      <c r="E1417" s="2"/>
    </row>
    <row r="1418" spans="1:5" ht="19.5" customHeight="1">
      <c r="A1418" s="2"/>
      <c r="D1418" s="2"/>
      <c r="E1418" s="2"/>
    </row>
    <row r="1419" spans="1:5" ht="19.5" customHeight="1">
      <c r="A1419" s="2"/>
      <c r="D1419" s="2"/>
      <c r="E1419" s="2"/>
    </row>
    <row r="1420" spans="1:5" ht="19.5" customHeight="1">
      <c r="A1420" s="2"/>
      <c r="D1420" s="2"/>
      <c r="E1420" s="2"/>
    </row>
    <row r="1421" spans="1:5" ht="19.5" customHeight="1">
      <c r="A1421" s="2"/>
      <c r="D1421" s="2"/>
      <c r="E1421" s="2"/>
    </row>
    <row r="1422" spans="1:5" ht="19.5" customHeight="1">
      <c r="A1422" s="2"/>
      <c r="D1422" s="2"/>
      <c r="E1422" s="2"/>
    </row>
    <row r="1423" spans="1:5" ht="19.5" customHeight="1">
      <c r="A1423" s="2"/>
      <c r="D1423" s="2"/>
      <c r="E1423" s="2"/>
    </row>
    <row r="1424" spans="1:5" ht="19.5" customHeight="1">
      <c r="A1424" s="2"/>
      <c r="D1424" s="2"/>
      <c r="E1424" s="2"/>
    </row>
    <row r="1425" spans="1:5" ht="19.5" customHeight="1">
      <c r="A1425" s="2"/>
      <c r="D1425" s="2"/>
      <c r="E1425" s="2"/>
    </row>
    <row r="1426" spans="1:5" ht="19.5" customHeight="1">
      <c r="A1426" s="2"/>
      <c r="D1426" s="2"/>
      <c r="E1426" s="2"/>
    </row>
    <row r="1427" spans="1:5" ht="19.5" customHeight="1">
      <c r="A1427" s="2"/>
      <c r="D1427" s="2"/>
      <c r="E1427" s="2"/>
    </row>
    <row r="1428" spans="1:5" ht="19.5" customHeight="1">
      <c r="A1428" s="2"/>
      <c r="D1428" s="2"/>
      <c r="E1428" s="2"/>
    </row>
    <row r="1429" spans="1:5" ht="19.5" customHeight="1">
      <c r="A1429" s="2"/>
      <c r="D1429" s="2"/>
      <c r="E1429" s="2"/>
    </row>
    <row r="1430" spans="1:5" ht="19.5" customHeight="1">
      <c r="A1430" s="2"/>
      <c r="D1430" s="2"/>
      <c r="E1430" s="2"/>
    </row>
    <row r="1431" spans="1:5" ht="19.5" customHeight="1">
      <c r="A1431" s="2"/>
      <c r="D1431" s="2"/>
      <c r="E1431" s="2"/>
    </row>
    <row r="1432" spans="1:5" ht="19.5" customHeight="1">
      <c r="A1432" s="2"/>
      <c r="D1432" s="2"/>
      <c r="E1432" s="2"/>
    </row>
    <row r="1433" spans="1:5" ht="19.5" customHeight="1">
      <c r="A1433" s="2"/>
      <c r="D1433" s="2"/>
      <c r="E1433" s="2"/>
    </row>
    <row r="1434" spans="1:5" ht="19.5" customHeight="1">
      <c r="A1434" s="2"/>
      <c r="D1434" s="2"/>
      <c r="E1434" s="2"/>
    </row>
    <row r="1435" spans="1:5" ht="19.5" customHeight="1">
      <c r="A1435" s="2"/>
      <c r="D1435" s="2"/>
      <c r="E1435" s="2"/>
    </row>
    <row r="1436" spans="1:5" ht="19.5" customHeight="1">
      <c r="A1436" s="2"/>
      <c r="D1436" s="2"/>
      <c r="E1436" s="2"/>
    </row>
    <row r="1437" spans="1:5" ht="19.5" customHeight="1">
      <c r="A1437" s="2"/>
      <c r="D1437" s="2"/>
      <c r="E1437" s="2"/>
    </row>
    <row r="1438" spans="1:5" ht="19.5" customHeight="1">
      <c r="A1438" s="2"/>
      <c r="D1438" s="2"/>
      <c r="E1438" s="2"/>
    </row>
    <row r="1439" spans="1:5" ht="19.5" customHeight="1">
      <c r="A1439" s="2"/>
      <c r="D1439" s="2"/>
      <c r="E1439" s="2"/>
    </row>
    <row r="1440" spans="1:5" ht="19.5" customHeight="1">
      <c r="A1440" s="2"/>
      <c r="D1440" s="2"/>
      <c r="E1440" s="2"/>
    </row>
    <row r="1441" spans="1:5" ht="19.5" customHeight="1">
      <c r="A1441" s="2"/>
      <c r="D1441" s="2"/>
      <c r="E1441" s="2"/>
    </row>
    <row r="1442" spans="1:5" ht="19.5" customHeight="1">
      <c r="A1442" s="2"/>
      <c r="D1442" s="2"/>
      <c r="E1442" s="2"/>
    </row>
    <row r="1443" spans="1:5" ht="19.5" customHeight="1">
      <c r="A1443" s="2"/>
      <c r="D1443" s="2"/>
      <c r="E1443" s="2"/>
    </row>
    <row r="1444" spans="1:5" ht="19.5" customHeight="1">
      <c r="A1444" s="2"/>
      <c r="D1444" s="2"/>
      <c r="E1444" s="2"/>
    </row>
    <row r="1445" spans="1:5" ht="19.5" customHeight="1">
      <c r="A1445" s="2"/>
      <c r="D1445" s="2"/>
      <c r="E1445" s="2"/>
    </row>
    <row r="1446" spans="1:5" ht="19.5" customHeight="1">
      <c r="A1446" s="2"/>
      <c r="D1446" s="2"/>
      <c r="E1446" s="2"/>
    </row>
    <row r="1447" spans="1:5" ht="19.5" customHeight="1">
      <c r="A1447" s="2"/>
      <c r="D1447" s="2"/>
      <c r="E1447" s="2"/>
    </row>
    <row r="1448" spans="1:5" ht="19.5" customHeight="1">
      <c r="A1448" s="2"/>
      <c r="D1448" s="2"/>
      <c r="E1448" s="2"/>
    </row>
    <row r="1449" spans="1:5" ht="19.5" customHeight="1">
      <c r="A1449" s="2"/>
      <c r="D1449" s="2"/>
      <c r="E1449" s="2"/>
    </row>
    <row r="1450" spans="1:5" ht="19.5" customHeight="1">
      <c r="A1450" s="2"/>
      <c r="D1450" s="2"/>
      <c r="E1450" s="2"/>
    </row>
    <row r="1451" spans="1:5" ht="19.5" customHeight="1">
      <c r="A1451" s="2"/>
      <c r="D1451" s="2"/>
      <c r="E1451" s="2"/>
    </row>
    <row r="1452" spans="1:5" ht="19.5" customHeight="1">
      <c r="A1452" s="2"/>
      <c r="D1452" s="2"/>
      <c r="E1452" s="2"/>
    </row>
    <row r="1453" spans="1:5" ht="19.5" customHeight="1">
      <c r="A1453" s="2"/>
      <c r="D1453" s="2"/>
      <c r="E1453" s="2"/>
    </row>
    <row r="1454" spans="1:5" ht="19.5" customHeight="1">
      <c r="A1454" s="2"/>
      <c r="D1454" s="2"/>
      <c r="E1454" s="2"/>
    </row>
    <row r="1455" spans="1:5" ht="19.5" customHeight="1">
      <c r="A1455" s="2"/>
      <c r="D1455" s="2"/>
      <c r="E1455" s="2"/>
    </row>
    <row r="1456" spans="1:5" ht="19.5" customHeight="1">
      <c r="A1456" s="2"/>
      <c r="D1456" s="2"/>
      <c r="E1456" s="2"/>
    </row>
    <row r="1457" spans="1:5" ht="19.5" customHeight="1">
      <c r="A1457" s="2"/>
      <c r="D1457" s="2"/>
      <c r="E1457" s="2"/>
    </row>
    <row r="1458" spans="1:5" ht="19.5" customHeight="1">
      <c r="A1458" s="2"/>
      <c r="D1458" s="2"/>
      <c r="E1458" s="2"/>
    </row>
    <row r="1459" spans="1:5" ht="19.5" customHeight="1">
      <c r="A1459" s="2"/>
      <c r="D1459" s="2"/>
      <c r="E1459" s="2"/>
    </row>
    <row r="1460" spans="1:5" ht="19.5" customHeight="1">
      <c r="A1460" s="2"/>
      <c r="D1460" s="2"/>
      <c r="E1460" s="2"/>
    </row>
    <row r="1461" spans="1:5" ht="19.5" customHeight="1">
      <c r="A1461" s="2"/>
      <c r="D1461" s="2"/>
      <c r="E1461" s="2"/>
    </row>
    <row r="1462" spans="1:5" ht="19.5" customHeight="1">
      <c r="A1462" s="2"/>
      <c r="D1462" s="2"/>
      <c r="E1462" s="2"/>
    </row>
    <row r="1463" spans="1:5" ht="19.5" customHeight="1">
      <c r="A1463" s="2"/>
      <c r="D1463" s="2"/>
      <c r="E1463" s="2"/>
    </row>
    <row r="1464" spans="1:5" ht="19.5" customHeight="1">
      <c r="A1464" s="2"/>
      <c r="D1464" s="2"/>
      <c r="E1464" s="2"/>
    </row>
    <row r="1465" spans="1:5" ht="19.5" customHeight="1">
      <c r="A1465" s="2"/>
      <c r="D1465" s="2"/>
      <c r="E1465" s="2"/>
    </row>
    <row r="1466" spans="1:5" ht="19.5" customHeight="1">
      <c r="A1466" s="2"/>
      <c r="D1466" s="2"/>
      <c r="E1466" s="2"/>
    </row>
    <row r="1467" spans="1:5" ht="19.5" customHeight="1">
      <c r="A1467" s="2"/>
      <c r="D1467" s="2"/>
      <c r="E1467" s="2"/>
    </row>
    <row r="1468" spans="1:5" ht="19.5" customHeight="1">
      <c r="A1468" s="2"/>
      <c r="D1468" s="2"/>
      <c r="E1468" s="2"/>
    </row>
    <row r="1469" spans="1:5" ht="19.5" customHeight="1">
      <c r="A1469" s="2"/>
      <c r="D1469" s="2"/>
      <c r="E1469" s="2"/>
    </row>
    <row r="1470" spans="1:5" ht="19.5" customHeight="1">
      <c r="A1470" s="2"/>
      <c r="D1470" s="2"/>
      <c r="E1470" s="2"/>
    </row>
    <row r="1471" spans="1:5" ht="19.5" customHeight="1">
      <c r="A1471" s="2"/>
      <c r="D1471" s="2"/>
      <c r="E1471" s="2"/>
    </row>
    <row r="1472" spans="1:5" ht="19.5" customHeight="1">
      <c r="A1472" s="2"/>
      <c r="D1472" s="2"/>
      <c r="E1472" s="2"/>
    </row>
    <row r="1473" spans="1:5" ht="19.5" customHeight="1">
      <c r="A1473" s="2"/>
      <c r="D1473" s="2"/>
      <c r="E1473" s="2"/>
    </row>
    <row r="1474" spans="1:5" ht="19.5" customHeight="1">
      <c r="A1474" s="2"/>
      <c r="D1474" s="2"/>
      <c r="E1474" s="2"/>
    </row>
    <row r="1475" spans="1:5" ht="19.5" customHeight="1">
      <c r="A1475" s="2"/>
      <c r="D1475" s="2"/>
      <c r="E1475" s="2"/>
    </row>
    <row r="1476" spans="1:5" ht="19.5" customHeight="1">
      <c r="A1476" s="2"/>
      <c r="D1476" s="2"/>
      <c r="E1476" s="2"/>
    </row>
    <row r="1477" spans="1:5" ht="19.5" customHeight="1">
      <c r="A1477" s="2"/>
      <c r="D1477" s="2"/>
      <c r="E1477" s="2"/>
    </row>
    <row r="1478" spans="1:5" ht="19.5" customHeight="1">
      <c r="A1478" s="2"/>
      <c r="D1478" s="2"/>
      <c r="E1478" s="2"/>
    </row>
    <row r="1479" spans="1:5" ht="19.5" customHeight="1">
      <c r="A1479" s="2"/>
      <c r="D1479" s="2"/>
      <c r="E1479" s="2"/>
    </row>
    <row r="1480" spans="1:5" ht="19.5" customHeight="1">
      <c r="A1480" s="2"/>
      <c r="D1480" s="2"/>
      <c r="E1480" s="2"/>
    </row>
    <row r="1481" spans="1:5" ht="19.5" customHeight="1">
      <c r="A1481" s="2"/>
      <c r="D1481" s="2"/>
      <c r="E1481" s="2"/>
    </row>
    <row r="1482" spans="1:5" ht="19.5" customHeight="1">
      <c r="A1482" s="2"/>
      <c r="D1482" s="2"/>
      <c r="E1482" s="2"/>
    </row>
    <row r="1483" spans="1:5" ht="19.5" customHeight="1">
      <c r="A1483" s="2"/>
      <c r="D1483" s="2"/>
      <c r="E1483" s="2"/>
    </row>
    <row r="1484" spans="1:5" ht="19.5" customHeight="1">
      <c r="A1484" s="2"/>
      <c r="D1484" s="2"/>
      <c r="E1484" s="2"/>
    </row>
    <row r="1485" spans="1:5" ht="19.5" customHeight="1">
      <c r="A1485" s="2"/>
      <c r="D1485" s="2"/>
      <c r="E1485" s="2"/>
    </row>
    <row r="1486" spans="1:5" ht="19.5" customHeight="1">
      <c r="A1486" s="2"/>
      <c r="D1486" s="2"/>
      <c r="E1486" s="2"/>
    </row>
    <row r="1487" spans="1:5" ht="19.5" customHeight="1">
      <c r="A1487" s="2"/>
      <c r="D1487" s="2"/>
      <c r="E1487" s="2"/>
    </row>
    <row r="1488" spans="1:5" ht="19.5" customHeight="1">
      <c r="A1488" s="2"/>
      <c r="D1488" s="2"/>
      <c r="E1488" s="2"/>
    </row>
    <row r="1489" spans="1:5" ht="19.5" customHeight="1">
      <c r="A1489" s="2"/>
      <c r="D1489" s="2"/>
      <c r="E1489" s="2"/>
    </row>
    <row r="1490" spans="1:5" ht="19.5" customHeight="1">
      <c r="A1490" s="2"/>
      <c r="D1490" s="2"/>
      <c r="E1490" s="2"/>
    </row>
    <row r="1491" spans="1:5" ht="19.5" customHeight="1">
      <c r="A1491" s="2"/>
      <c r="D1491" s="2"/>
      <c r="E1491" s="2"/>
    </row>
    <row r="1492" spans="1:5" ht="19.5" customHeight="1">
      <c r="A1492" s="2"/>
      <c r="D1492" s="2"/>
      <c r="E1492" s="2"/>
    </row>
    <row r="1493" spans="1:5" ht="19.5" customHeight="1">
      <c r="A1493" s="2"/>
      <c r="D1493" s="2"/>
      <c r="E1493" s="2"/>
    </row>
    <row r="1494" spans="1:5" ht="19.5" customHeight="1">
      <c r="A1494" s="2"/>
      <c r="D1494" s="2"/>
      <c r="E1494" s="2"/>
    </row>
    <row r="1495" spans="1:5" ht="19.5" customHeight="1">
      <c r="A1495" s="2"/>
      <c r="D1495" s="2"/>
      <c r="E1495" s="2"/>
    </row>
    <row r="1496" spans="1:5" ht="19.5" customHeight="1">
      <c r="A1496" s="2"/>
      <c r="D1496" s="2"/>
      <c r="E1496" s="2"/>
    </row>
    <row r="1497" spans="1:5" ht="19.5" customHeight="1">
      <c r="A1497" s="2"/>
      <c r="D1497" s="2"/>
      <c r="E1497" s="2"/>
    </row>
    <row r="1498" spans="1:5" ht="19.5" customHeight="1">
      <c r="A1498" s="2"/>
      <c r="D1498" s="2"/>
      <c r="E1498" s="2"/>
    </row>
    <row r="1499" spans="1:5" ht="19.5" customHeight="1">
      <c r="A1499" s="2"/>
      <c r="D1499" s="2"/>
      <c r="E1499" s="2"/>
    </row>
    <row r="1500" spans="1:5" ht="19.5" customHeight="1">
      <c r="A1500" s="2"/>
      <c r="D1500" s="2"/>
      <c r="E1500" s="2"/>
    </row>
    <row r="1501" spans="1:5" ht="19.5" customHeight="1">
      <c r="A1501" s="2"/>
      <c r="D1501" s="2"/>
      <c r="E1501" s="2"/>
    </row>
    <row r="1502" spans="1:5" ht="19.5" customHeight="1">
      <c r="A1502" s="2"/>
      <c r="D1502" s="2"/>
      <c r="E1502" s="2"/>
    </row>
    <row r="1503" spans="1:5" ht="19.5" customHeight="1">
      <c r="A1503" s="2"/>
      <c r="D1503" s="2"/>
      <c r="E1503" s="2"/>
    </row>
    <row r="1504" spans="1:5" ht="19.5" customHeight="1">
      <c r="A1504" s="2"/>
      <c r="D1504" s="2"/>
      <c r="E1504" s="2"/>
    </row>
    <row r="1505" spans="1:5" ht="19.5" customHeight="1">
      <c r="A1505" s="2"/>
      <c r="D1505" s="2"/>
      <c r="E1505" s="2"/>
    </row>
    <row r="1506" spans="1:5" ht="19.5" customHeight="1">
      <c r="A1506" s="2"/>
      <c r="D1506" s="2"/>
      <c r="E1506" s="2"/>
    </row>
    <row r="1507" spans="1:5" ht="19.5" customHeight="1">
      <c r="A1507" s="2"/>
      <c r="D1507" s="2"/>
      <c r="E1507" s="2"/>
    </row>
    <row r="1508" spans="1:5" ht="19.5" customHeight="1">
      <c r="A1508" s="2"/>
      <c r="D1508" s="2"/>
      <c r="E1508" s="2"/>
    </row>
    <row r="1509" spans="1:5" ht="19.5" customHeight="1">
      <c r="A1509" s="2"/>
      <c r="D1509" s="2"/>
      <c r="E1509" s="2"/>
    </row>
    <row r="1510" spans="1:5" ht="19.5" customHeight="1">
      <c r="A1510" s="2"/>
      <c r="D1510" s="2"/>
      <c r="E1510" s="2"/>
    </row>
    <row r="1511" spans="1:5" ht="19.5" customHeight="1">
      <c r="A1511" s="2"/>
      <c r="D1511" s="2"/>
      <c r="E1511" s="2"/>
    </row>
    <row r="1512" spans="1:5" ht="19.5" customHeight="1">
      <c r="A1512" s="2"/>
      <c r="D1512" s="2"/>
      <c r="E1512" s="2"/>
    </row>
    <row r="1513" spans="1:5" ht="19.5" customHeight="1">
      <c r="A1513" s="2"/>
      <c r="D1513" s="2"/>
      <c r="E1513" s="2"/>
    </row>
    <row r="1514" spans="1:5" ht="19.5" customHeight="1">
      <c r="A1514" s="2"/>
      <c r="D1514" s="2"/>
      <c r="E1514" s="2"/>
    </row>
    <row r="1515" spans="1:5" ht="19.5" customHeight="1">
      <c r="A1515" s="2"/>
      <c r="D1515" s="2"/>
      <c r="E1515" s="2"/>
    </row>
    <row r="1516" spans="1:5" ht="19.5" customHeight="1">
      <c r="A1516" s="2"/>
      <c r="D1516" s="2"/>
      <c r="E1516" s="2"/>
    </row>
    <row r="1517" spans="1:5" ht="19.5" customHeight="1">
      <c r="A1517" s="2"/>
      <c r="D1517" s="2"/>
      <c r="E1517" s="2"/>
    </row>
    <row r="1518" spans="1:5" ht="19.5" customHeight="1">
      <c r="A1518" s="2"/>
      <c r="D1518" s="2"/>
      <c r="E1518" s="2"/>
    </row>
    <row r="1519" spans="1:5" ht="19.5" customHeight="1">
      <c r="A1519" s="2"/>
      <c r="D1519" s="2"/>
      <c r="E1519" s="2"/>
    </row>
    <row r="1520" spans="1:5" ht="19.5" customHeight="1">
      <c r="A1520" s="2"/>
      <c r="D1520" s="2"/>
      <c r="E1520" s="2"/>
    </row>
    <row r="1521" spans="1:5" ht="19.5" customHeight="1">
      <c r="A1521" s="2"/>
      <c r="D1521" s="2"/>
      <c r="E1521" s="2"/>
    </row>
    <row r="1522" spans="1:5" ht="19.5" customHeight="1">
      <c r="A1522" s="2"/>
      <c r="D1522" s="2"/>
      <c r="E1522" s="2"/>
    </row>
    <row r="1523" spans="1:5" ht="19.5" customHeight="1">
      <c r="A1523" s="2"/>
      <c r="D1523" s="2"/>
      <c r="E1523" s="2"/>
    </row>
    <row r="1524" spans="1:5" ht="19.5" customHeight="1">
      <c r="A1524" s="2"/>
      <c r="D1524" s="2"/>
      <c r="E1524" s="2"/>
    </row>
    <row r="1525" spans="1:5" ht="19.5" customHeight="1">
      <c r="A1525" s="2"/>
      <c r="D1525" s="2"/>
      <c r="E1525" s="2"/>
    </row>
    <row r="1526" spans="1:5" ht="19.5" customHeight="1">
      <c r="A1526" s="2"/>
      <c r="D1526" s="2"/>
      <c r="E1526" s="2"/>
    </row>
    <row r="1527" spans="1:5" ht="19.5" customHeight="1">
      <c r="A1527" s="2"/>
      <c r="D1527" s="2"/>
      <c r="E1527" s="2"/>
    </row>
    <row r="1528" spans="1:5" ht="19.5" customHeight="1">
      <c r="A1528" s="2"/>
      <c r="D1528" s="2"/>
      <c r="E1528" s="2"/>
    </row>
    <row r="1529" spans="1:5" ht="19.5" customHeight="1">
      <c r="A1529" s="2"/>
      <c r="D1529" s="2"/>
      <c r="E1529" s="2"/>
    </row>
    <row r="1530" spans="1:5" ht="19.5" customHeight="1">
      <c r="A1530" s="2"/>
      <c r="D1530" s="2"/>
      <c r="E1530" s="2"/>
    </row>
    <row r="1531" spans="1:5" ht="19.5" customHeight="1">
      <c r="A1531" s="2"/>
      <c r="D1531" s="2"/>
      <c r="E1531" s="2"/>
    </row>
    <row r="1532" spans="1:5" ht="19.5" customHeight="1">
      <c r="A1532" s="2"/>
      <c r="D1532" s="2"/>
      <c r="E1532" s="2"/>
    </row>
    <row r="1533" spans="1:5" ht="19.5" customHeight="1">
      <c r="A1533" s="2"/>
      <c r="D1533" s="2"/>
      <c r="E1533" s="2"/>
    </row>
    <row r="1534" spans="1:5" ht="19.5" customHeight="1">
      <c r="A1534" s="2"/>
      <c r="D1534" s="2"/>
      <c r="E1534" s="2"/>
    </row>
    <row r="1535" spans="1:5" ht="19.5" customHeight="1">
      <c r="A1535" s="2"/>
      <c r="D1535" s="2"/>
      <c r="E1535" s="2"/>
    </row>
    <row r="1536" spans="1:5" ht="19.5" customHeight="1">
      <c r="A1536" s="2"/>
      <c r="D1536" s="2"/>
      <c r="E1536" s="2"/>
    </row>
    <row r="1537" spans="1:5" ht="19.5" customHeight="1">
      <c r="A1537" s="2"/>
      <c r="D1537" s="2"/>
      <c r="E1537" s="2"/>
    </row>
    <row r="1538" spans="1:5" ht="19.5" customHeight="1">
      <c r="A1538" s="2"/>
      <c r="D1538" s="2"/>
      <c r="E1538" s="2"/>
    </row>
    <row r="1539" spans="1:5" ht="19.5" customHeight="1">
      <c r="A1539" s="2"/>
      <c r="D1539" s="2"/>
      <c r="E1539" s="2"/>
    </row>
    <row r="1540" spans="1:5" ht="19.5" customHeight="1">
      <c r="A1540" s="2"/>
      <c r="D1540" s="2"/>
      <c r="E1540" s="2"/>
    </row>
    <row r="1541" spans="1:5" ht="19.5" customHeight="1">
      <c r="A1541" s="2"/>
      <c r="D1541" s="2"/>
      <c r="E1541" s="2"/>
    </row>
    <row r="1542" spans="1:5" ht="19.5" customHeight="1">
      <c r="A1542" s="2"/>
      <c r="D1542" s="2"/>
      <c r="E1542" s="2"/>
    </row>
    <row r="1543" spans="1:5" ht="19.5" customHeight="1">
      <c r="A1543" s="2"/>
      <c r="D1543" s="2"/>
      <c r="E1543" s="2"/>
    </row>
    <row r="1544" spans="1:5" ht="19.5" customHeight="1">
      <c r="A1544" s="2"/>
      <c r="D1544" s="2"/>
      <c r="E1544" s="2"/>
    </row>
    <row r="1545" spans="1:5" ht="19.5" customHeight="1">
      <c r="A1545" s="2"/>
      <c r="D1545" s="2"/>
      <c r="E1545" s="2"/>
    </row>
    <row r="1546" spans="1:5" ht="19.5" customHeight="1">
      <c r="A1546" s="2"/>
      <c r="D1546" s="2"/>
      <c r="E1546" s="2"/>
    </row>
    <row r="1547" spans="1:5" ht="19.5" customHeight="1">
      <c r="A1547" s="2"/>
      <c r="D1547" s="2"/>
      <c r="E1547" s="2"/>
    </row>
    <row r="1548" spans="1:5" ht="19.5" customHeight="1">
      <c r="A1548" s="2"/>
      <c r="D1548" s="2"/>
      <c r="E1548" s="2"/>
    </row>
    <row r="1549" spans="1:5" ht="19.5" customHeight="1">
      <c r="A1549" s="2"/>
      <c r="D1549" s="2"/>
      <c r="E1549" s="2"/>
    </row>
    <row r="1550" spans="1:5" ht="19.5" customHeight="1">
      <c r="A1550" s="2"/>
      <c r="D1550" s="2"/>
      <c r="E1550" s="2"/>
    </row>
    <row r="1551" spans="1:5" ht="19.5" customHeight="1">
      <c r="A1551" s="2"/>
      <c r="D1551" s="2"/>
      <c r="E1551" s="2"/>
    </row>
    <row r="1552" spans="1:5" ht="19.5" customHeight="1">
      <c r="A1552" s="2"/>
      <c r="D1552" s="2"/>
      <c r="E1552" s="2"/>
    </row>
    <row r="1553" spans="1:5" ht="19.5" customHeight="1">
      <c r="A1553" s="2"/>
      <c r="D1553" s="2"/>
      <c r="E1553" s="2"/>
    </row>
    <row r="1554" spans="1:5" ht="19.5" customHeight="1">
      <c r="A1554" s="2"/>
      <c r="D1554" s="2"/>
      <c r="E1554" s="2"/>
    </row>
    <row r="1555" spans="1:5" ht="19.5" customHeight="1">
      <c r="A1555" s="2"/>
      <c r="D1555" s="2"/>
      <c r="E1555" s="2"/>
    </row>
    <row r="1556" spans="1:5" ht="19.5" customHeight="1">
      <c r="A1556" s="2"/>
      <c r="D1556" s="2"/>
      <c r="E1556" s="2"/>
    </row>
    <row r="1557" spans="1:5" ht="19.5" customHeight="1">
      <c r="A1557" s="2"/>
      <c r="D1557" s="2"/>
      <c r="E1557" s="2"/>
    </row>
    <row r="1558" spans="1:5" ht="19.5" customHeight="1">
      <c r="A1558" s="2"/>
      <c r="D1558" s="2"/>
      <c r="E1558" s="2"/>
    </row>
    <row r="1559" spans="1:5" ht="19.5" customHeight="1">
      <c r="A1559" s="2"/>
      <c r="D1559" s="2"/>
      <c r="E1559" s="2"/>
    </row>
    <row r="1560" spans="1:5" ht="19.5" customHeight="1">
      <c r="A1560" s="2"/>
      <c r="D1560" s="2"/>
      <c r="E1560" s="2"/>
    </row>
    <row r="1561" spans="1:5" ht="19.5" customHeight="1">
      <c r="A1561" s="2"/>
      <c r="D1561" s="2"/>
      <c r="E1561" s="2"/>
    </row>
    <row r="1562" spans="1:5" ht="19.5" customHeight="1">
      <c r="A1562" s="2"/>
      <c r="D1562" s="2"/>
      <c r="E1562" s="2"/>
    </row>
    <row r="1563" spans="1:5" ht="19.5" customHeight="1">
      <c r="A1563" s="2"/>
      <c r="D1563" s="2"/>
      <c r="E1563" s="2"/>
    </row>
    <row r="1564" spans="1:5" ht="19.5" customHeight="1">
      <c r="A1564" s="2"/>
      <c r="D1564" s="2"/>
      <c r="E1564" s="2"/>
    </row>
    <row r="1565" spans="1:5" ht="19.5" customHeight="1">
      <c r="A1565" s="2"/>
      <c r="D1565" s="2"/>
      <c r="E1565" s="2"/>
    </row>
    <row r="1566" spans="1:5" ht="19.5" customHeight="1">
      <c r="A1566" s="2"/>
      <c r="D1566" s="2"/>
      <c r="E1566" s="2"/>
    </row>
    <row r="1567" spans="1:5" ht="19.5" customHeight="1">
      <c r="A1567" s="2"/>
      <c r="D1567" s="2"/>
      <c r="E1567" s="2"/>
    </row>
    <row r="1568" spans="1:5" ht="19.5" customHeight="1">
      <c r="A1568" s="2"/>
      <c r="D1568" s="2"/>
      <c r="E1568" s="2"/>
    </row>
    <row r="1569" spans="1:5" ht="19.5" customHeight="1">
      <c r="A1569" s="2"/>
      <c r="D1569" s="2"/>
      <c r="E1569" s="2"/>
    </row>
    <row r="1570" spans="1:5" ht="19.5" customHeight="1">
      <c r="A1570" s="2"/>
      <c r="D1570" s="2"/>
      <c r="E1570" s="2"/>
    </row>
    <row r="1571" spans="1:5" ht="19.5" customHeight="1">
      <c r="A1571" s="2"/>
      <c r="D1571" s="2"/>
      <c r="E1571" s="2"/>
    </row>
    <row r="1572" spans="1:5" ht="19.5" customHeight="1">
      <c r="A1572" s="2"/>
      <c r="D1572" s="2"/>
      <c r="E1572" s="2"/>
    </row>
    <row r="1573" spans="1:5" ht="19.5" customHeight="1">
      <c r="A1573" s="2"/>
      <c r="D1573" s="2"/>
      <c r="E1573" s="2"/>
    </row>
    <row r="1574" spans="1:5" ht="19.5" customHeight="1">
      <c r="A1574" s="2"/>
      <c r="D1574" s="2"/>
      <c r="E1574" s="2"/>
    </row>
    <row r="1575" spans="1:5" ht="19.5" customHeight="1">
      <c r="A1575" s="2"/>
      <c r="D1575" s="2"/>
      <c r="E1575" s="2"/>
    </row>
    <row r="1576" spans="1:5" ht="19.5" customHeight="1">
      <c r="A1576" s="2"/>
      <c r="D1576" s="2"/>
      <c r="E1576" s="2"/>
    </row>
    <row r="1577" spans="1:5" ht="19.5" customHeight="1">
      <c r="A1577" s="2"/>
      <c r="D1577" s="2"/>
      <c r="E1577" s="2"/>
    </row>
    <row r="1578" spans="1:5" ht="19.5" customHeight="1">
      <c r="A1578" s="2"/>
      <c r="D1578" s="2"/>
      <c r="E1578" s="2"/>
    </row>
    <row r="1579" spans="1:5" ht="19.5" customHeight="1">
      <c r="A1579" s="2"/>
      <c r="D1579" s="2"/>
      <c r="E1579" s="2"/>
    </row>
    <row r="1580" spans="1:5" ht="19.5" customHeight="1">
      <c r="A1580" s="2"/>
      <c r="D1580" s="2"/>
      <c r="E1580" s="2"/>
    </row>
    <row r="1581" spans="1:5" ht="19.5" customHeight="1">
      <c r="A1581" s="2"/>
      <c r="D1581" s="2"/>
      <c r="E1581" s="2"/>
    </row>
    <row r="1582" spans="1:5" ht="19.5" customHeight="1">
      <c r="A1582" s="2"/>
      <c r="D1582" s="2"/>
      <c r="E1582" s="2"/>
    </row>
    <row r="1583" spans="1:5" ht="19.5" customHeight="1">
      <c r="A1583" s="2"/>
      <c r="D1583" s="2"/>
      <c r="E1583" s="2"/>
    </row>
    <row r="1584" spans="1:5" ht="19.5" customHeight="1">
      <c r="A1584" s="2"/>
      <c r="D1584" s="2"/>
      <c r="E1584" s="2"/>
    </row>
    <row r="1585" spans="1:5" ht="19.5" customHeight="1">
      <c r="A1585" s="2"/>
      <c r="D1585" s="2"/>
      <c r="E1585" s="2"/>
    </row>
    <row r="1586" spans="1:5" ht="19.5" customHeight="1">
      <c r="A1586" s="2"/>
      <c r="D1586" s="2"/>
      <c r="E1586" s="2"/>
    </row>
    <row r="1587" spans="1:5" ht="19.5" customHeight="1">
      <c r="A1587" s="2"/>
      <c r="D1587" s="2"/>
      <c r="E1587" s="2"/>
    </row>
    <row r="1588" spans="1:5" ht="19.5" customHeight="1">
      <c r="A1588" s="2"/>
      <c r="D1588" s="2"/>
      <c r="E1588" s="2"/>
    </row>
    <row r="1589" spans="1:5" ht="19.5" customHeight="1">
      <c r="A1589" s="2"/>
      <c r="D1589" s="2"/>
      <c r="E1589" s="2"/>
    </row>
    <row r="1590" spans="1:5" ht="19.5" customHeight="1">
      <c r="A1590" s="2"/>
      <c r="D1590" s="2"/>
      <c r="E1590" s="2"/>
    </row>
    <row r="1591" spans="1:5" ht="19.5" customHeight="1">
      <c r="A1591" s="2"/>
      <c r="D1591" s="2"/>
      <c r="E1591" s="2"/>
    </row>
    <row r="1592" spans="1:5" ht="19.5" customHeight="1">
      <c r="A1592" s="2"/>
      <c r="D1592" s="2"/>
      <c r="E1592" s="2"/>
    </row>
    <row r="1593" spans="1:5" ht="19.5" customHeight="1">
      <c r="A1593" s="2"/>
      <c r="D1593" s="2"/>
      <c r="E1593" s="2"/>
    </row>
    <row r="1594" spans="1:5" ht="19.5" customHeight="1">
      <c r="A1594" s="2"/>
      <c r="D1594" s="2"/>
      <c r="E1594" s="2"/>
    </row>
    <row r="1595" spans="1:5" ht="19.5" customHeight="1">
      <c r="A1595" s="2"/>
      <c r="D1595" s="2"/>
      <c r="E1595" s="2"/>
    </row>
    <row r="1596" spans="1:5" ht="19.5" customHeight="1">
      <c r="A1596" s="2"/>
      <c r="D1596" s="2"/>
      <c r="E1596" s="2"/>
    </row>
    <row r="1597" spans="1:5" ht="19.5" customHeight="1">
      <c r="A1597" s="2"/>
      <c r="D1597" s="2"/>
      <c r="E1597" s="2"/>
    </row>
    <row r="1598" spans="1:5" ht="19.5" customHeight="1">
      <c r="A1598" s="2"/>
      <c r="D1598" s="2"/>
      <c r="E1598" s="2"/>
    </row>
    <row r="1599" spans="1:5" ht="19.5" customHeight="1">
      <c r="A1599" s="2"/>
      <c r="D1599" s="2"/>
      <c r="E1599" s="2"/>
    </row>
    <row r="1600" spans="1:5" ht="19.5" customHeight="1">
      <c r="A1600" s="2"/>
      <c r="D1600" s="2"/>
      <c r="E1600" s="2"/>
    </row>
    <row r="1601" spans="1:5" ht="19.5" customHeight="1">
      <c r="A1601" s="2"/>
      <c r="D1601" s="2"/>
      <c r="E1601" s="2"/>
    </row>
    <row r="1602" spans="1:5" ht="19.5" customHeight="1">
      <c r="A1602" s="2"/>
      <c r="D1602" s="2"/>
      <c r="E1602" s="2"/>
    </row>
    <row r="1603" spans="1:5" ht="19.5" customHeight="1">
      <c r="A1603" s="2"/>
      <c r="D1603" s="2"/>
      <c r="E1603" s="2"/>
    </row>
    <row r="1604" spans="1:5" ht="19.5" customHeight="1">
      <c r="A1604" s="2"/>
      <c r="D1604" s="2"/>
      <c r="E1604" s="2"/>
    </row>
    <row r="1605" spans="1:5" ht="19.5" customHeight="1">
      <c r="A1605" s="2"/>
      <c r="D1605" s="2"/>
      <c r="E1605" s="2"/>
    </row>
    <row r="1606" spans="1:5" ht="19.5" customHeight="1">
      <c r="A1606" s="2"/>
      <c r="D1606" s="2"/>
      <c r="E1606" s="2"/>
    </row>
    <row r="1607" spans="1:5" ht="19.5" customHeight="1">
      <c r="A1607" s="2"/>
      <c r="D1607" s="2"/>
      <c r="E1607" s="2"/>
    </row>
    <row r="1608" spans="1:5" ht="19.5" customHeight="1">
      <c r="A1608" s="2"/>
      <c r="D1608" s="2"/>
      <c r="E1608" s="2"/>
    </row>
    <row r="1609" spans="1:5" ht="19.5" customHeight="1">
      <c r="A1609" s="2"/>
      <c r="D1609" s="2"/>
      <c r="E1609" s="2"/>
    </row>
    <row r="1610" spans="1:5" ht="19.5" customHeight="1">
      <c r="A1610" s="2"/>
      <c r="D1610" s="2"/>
      <c r="E1610" s="2"/>
    </row>
    <row r="1611" spans="1:5" ht="19.5" customHeight="1">
      <c r="A1611" s="2"/>
      <c r="D1611" s="2"/>
      <c r="E1611" s="2"/>
    </row>
    <row r="1612" spans="1:5" ht="19.5" customHeight="1">
      <c r="A1612" s="2"/>
      <c r="D1612" s="2"/>
      <c r="E1612" s="2"/>
    </row>
    <row r="1613" spans="1:5" ht="19.5" customHeight="1">
      <c r="A1613" s="2"/>
      <c r="D1613" s="2"/>
      <c r="E1613" s="2"/>
    </row>
    <row r="1614" spans="1:5" ht="19.5" customHeight="1">
      <c r="A1614" s="2"/>
      <c r="D1614" s="2"/>
      <c r="E1614" s="2"/>
    </row>
    <row r="1615" spans="1:5" ht="19.5" customHeight="1">
      <c r="A1615" s="2"/>
      <c r="D1615" s="2"/>
      <c r="E1615" s="2"/>
    </row>
    <row r="1616" spans="1:5" ht="19.5" customHeight="1">
      <c r="A1616" s="2"/>
      <c r="D1616" s="2"/>
      <c r="E1616" s="2"/>
    </row>
    <row r="1617" spans="1:5" ht="19.5" customHeight="1">
      <c r="A1617" s="2"/>
      <c r="D1617" s="2"/>
      <c r="E1617" s="2"/>
    </row>
    <row r="1618" spans="1:5" ht="19.5" customHeight="1">
      <c r="A1618" s="2"/>
      <c r="D1618" s="2"/>
      <c r="E1618" s="2"/>
    </row>
    <row r="1619" spans="1:5" ht="19.5" customHeight="1">
      <c r="A1619" s="2"/>
      <c r="D1619" s="2"/>
      <c r="E1619" s="2"/>
    </row>
    <row r="1620" spans="1:5" ht="19.5" customHeight="1">
      <c r="A1620" s="2"/>
      <c r="D1620" s="2"/>
      <c r="E1620" s="2"/>
    </row>
    <row r="1621" spans="1:5" ht="19.5" customHeight="1">
      <c r="A1621" s="2"/>
      <c r="D1621" s="2"/>
      <c r="E1621" s="2"/>
    </row>
    <row r="1622" spans="1:5" ht="19.5" customHeight="1">
      <c r="A1622" s="2"/>
      <c r="D1622" s="2"/>
      <c r="E1622" s="2"/>
    </row>
    <row r="1623" spans="1:5" ht="19.5" customHeight="1">
      <c r="A1623" s="2"/>
      <c r="D1623" s="2"/>
      <c r="E1623" s="2"/>
    </row>
    <row r="1624" spans="1:5" ht="19.5" customHeight="1">
      <c r="A1624" s="2"/>
      <c r="D1624" s="2"/>
      <c r="E1624" s="2"/>
    </row>
    <row r="1625" spans="1:5" ht="19.5" customHeight="1">
      <c r="A1625" s="2"/>
      <c r="D1625" s="2"/>
      <c r="E1625" s="2"/>
    </row>
    <row r="1626" spans="1:5" ht="19.5" customHeight="1">
      <c r="A1626" s="2"/>
      <c r="D1626" s="2"/>
      <c r="E1626" s="2"/>
    </row>
    <row r="1627" spans="1:5" ht="19.5" customHeight="1">
      <c r="A1627" s="2"/>
      <c r="D1627" s="2"/>
      <c r="E1627" s="2"/>
    </row>
    <row r="1628" spans="1:5" ht="19.5" customHeight="1">
      <c r="A1628" s="2"/>
      <c r="D1628" s="2"/>
      <c r="E1628" s="2"/>
    </row>
    <row r="1629" spans="1:5" ht="19.5" customHeight="1">
      <c r="A1629" s="2"/>
      <c r="D1629" s="2"/>
      <c r="E1629" s="2"/>
    </row>
    <row r="1630" spans="1:5" ht="19.5" customHeight="1">
      <c r="A1630" s="2"/>
      <c r="D1630" s="2"/>
      <c r="E1630" s="2"/>
    </row>
    <row r="1631" spans="1:5" ht="19.5" customHeight="1">
      <c r="A1631" s="2"/>
      <c r="D1631" s="2"/>
      <c r="E1631" s="2"/>
    </row>
    <row r="1632" spans="1:5" ht="19.5" customHeight="1">
      <c r="A1632" s="2"/>
      <c r="D1632" s="2"/>
      <c r="E1632" s="2"/>
    </row>
    <row r="1633" spans="1:5" ht="19.5" customHeight="1">
      <c r="A1633" s="2"/>
      <c r="D1633" s="2"/>
      <c r="E1633" s="2"/>
    </row>
    <row r="1634" spans="1:5" ht="19.5" customHeight="1">
      <c r="A1634" s="2"/>
      <c r="D1634" s="2"/>
      <c r="E1634" s="2"/>
    </row>
    <row r="1635" spans="1:5" ht="19.5" customHeight="1">
      <c r="A1635" s="2"/>
      <c r="D1635" s="2"/>
      <c r="E1635" s="2"/>
    </row>
    <row r="1636" spans="1:5" ht="19.5" customHeight="1">
      <c r="A1636" s="2"/>
      <c r="D1636" s="2"/>
      <c r="E1636" s="2"/>
    </row>
    <row r="1637" spans="1:5" ht="19.5" customHeight="1">
      <c r="A1637" s="2"/>
      <c r="D1637" s="2"/>
      <c r="E1637" s="2"/>
    </row>
    <row r="1638" spans="1:5" ht="19.5" customHeight="1">
      <c r="A1638" s="2"/>
      <c r="D1638" s="2"/>
      <c r="E1638" s="2"/>
    </row>
    <row r="1639" spans="1:5" ht="19.5" customHeight="1">
      <c r="A1639" s="2"/>
      <c r="D1639" s="2"/>
      <c r="E1639" s="2"/>
    </row>
    <row r="1640" spans="1:5" ht="19.5" customHeight="1">
      <c r="A1640" s="2"/>
      <c r="D1640" s="2"/>
      <c r="E1640" s="2"/>
    </row>
    <row r="1641" spans="1:5" ht="19.5" customHeight="1">
      <c r="A1641" s="2"/>
      <c r="D1641" s="2"/>
      <c r="E1641" s="2"/>
    </row>
    <row r="1642" spans="1:5" ht="19.5" customHeight="1">
      <c r="A1642" s="2"/>
      <c r="D1642" s="2"/>
      <c r="E1642" s="2"/>
    </row>
    <row r="1643" spans="1:5" ht="19.5" customHeight="1">
      <c r="A1643" s="2"/>
      <c r="D1643" s="2"/>
      <c r="E1643" s="2"/>
    </row>
    <row r="1644" spans="1:5" ht="19.5" customHeight="1">
      <c r="A1644" s="2"/>
      <c r="D1644" s="2"/>
      <c r="E1644" s="2"/>
    </row>
    <row r="1645" spans="1:5" ht="19.5" customHeight="1">
      <c r="A1645" s="2"/>
      <c r="D1645" s="2"/>
      <c r="E1645" s="2"/>
    </row>
    <row r="1646" spans="1:5" ht="19.5" customHeight="1">
      <c r="A1646" s="2"/>
      <c r="D1646" s="2"/>
      <c r="E1646" s="2"/>
    </row>
    <row r="1647" spans="1:5" ht="19.5" customHeight="1">
      <c r="A1647" s="2"/>
      <c r="D1647" s="2"/>
      <c r="E1647" s="2"/>
    </row>
    <row r="1648" spans="1:5" ht="19.5" customHeight="1">
      <c r="A1648" s="2"/>
      <c r="D1648" s="2"/>
      <c r="E1648" s="2"/>
    </row>
    <row r="1649" spans="1:5" ht="19.5" customHeight="1">
      <c r="A1649" s="2"/>
      <c r="D1649" s="2"/>
      <c r="E1649" s="2"/>
    </row>
    <row r="1650" spans="1:5" ht="19.5" customHeight="1">
      <c r="A1650" s="2"/>
      <c r="D1650" s="2"/>
      <c r="E1650" s="2"/>
    </row>
    <row r="1651" spans="1:5" ht="19.5" customHeight="1">
      <c r="A1651" s="2"/>
      <c r="D1651" s="2"/>
      <c r="E1651" s="2"/>
    </row>
    <row r="1652" spans="1:5" ht="19.5" customHeight="1">
      <c r="A1652" s="2"/>
      <c r="D1652" s="2"/>
      <c r="E1652" s="2"/>
    </row>
    <row r="1653" spans="1:5" ht="19.5" customHeight="1">
      <c r="A1653" s="2"/>
      <c r="D1653" s="2"/>
      <c r="E1653" s="2"/>
    </row>
    <row r="1654" spans="1:5" ht="19.5" customHeight="1">
      <c r="A1654" s="2"/>
      <c r="D1654" s="2"/>
      <c r="E1654" s="2"/>
    </row>
    <row r="1655" spans="1:5" ht="19.5" customHeight="1">
      <c r="A1655" s="2"/>
      <c r="D1655" s="2"/>
      <c r="E1655" s="2"/>
    </row>
    <row r="1656" spans="1:5" ht="19.5" customHeight="1">
      <c r="A1656" s="2"/>
      <c r="D1656" s="2"/>
      <c r="E1656" s="2"/>
    </row>
    <row r="1657" spans="1:5" ht="19.5" customHeight="1">
      <c r="A1657" s="2"/>
      <c r="D1657" s="2"/>
      <c r="E1657" s="2"/>
    </row>
    <row r="1658" spans="1:5" ht="19.5" customHeight="1">
      <c r="A1658" s="2"/>
      <c r="D1658" s="2"/>
      <c r="E1658" s="2"/>
    </row>
    <row r="1659" spans="1:5" ht="19.5" customHeight="1">
      <c r="A1659" s="2"/>
      <c r="D1659" s="2"/>
      <c r="E1659" s="2"/>
    </row>
    <row r="1660" spans="1:5" ht="19.5" customHeight="1">
      <c r="A1660" s="2"/>
      <c r="D1660" s="2"/>
      <c r="E1660" s="2"/>
    </row>
    <row r="1661" spans="1:5" ht="19.5" customHeight="1">
      <c r="A1661" s="2"/>
      <c r="D1661" s="2"/>
      <c r="E1661" s="2"/>
    </row>
    <row r="1662" spans="1:5" ht="19.5" customHeight="1">
      <c r="A1662" s="2"/>
      <c r="D1662" s="2"/>
      <c r="E1662" s="2"/>
    </row>
    <row r="1663" spans="1:5" ht="19.5" customHeight="1">
      <c r="A1663" s="2"/>
      <c r="D1663" s="2"/>
      <c r="E1663" s="2"/>
    </row>
    <row r="1664" spans="1:5" ht="19.5" customHeight="1">
      <c r="A1664" s="2"/>
      <c r="D1664" s="2"/>
      <c r="E1664" s="2"/>
    </row>
    <row r="1665" spans="1:5" ht="19.5" customHeight="1">
      <c r="A1665" s="2"/>
      <c r="D1665" s="2"/>
      <c r="E1665" s="2"/>
    </row>
    <row r="1666" spans="1:5" ht="19.5" customHeight="1">
      <c r="A1666" s="2"/>
      <c r="D1666" s="2"/>
      <c r="E1666" s="2"/>
    </row>
    <row r="1667" spans="1:5" ht="19.5" customHeight="1">
      <c r="A1667" s="2"/>
      <c r="D1667" s="2"/>
      <c r="E1667" s="2"/>
    </row>
    <row r="1668" spans="1:5" ht="19.5" customHeight="1">
      <c r="A1668" s="2"/>
      <c r="D1668" s="2"/>
      <c r="E1668" s="2"/>
    </row>
    <row r="1669" spans="1:5" ht="19.5" customHeight="1">
      <c r="A1669" s="2"/>
      <c r="D1669" s="2"/>
      <c r="E1669" s="2"/>
    </row>
    <row r="1670" spans="1:5" ht="19.5" customHeight="1">
      <c r="A1670" s="2"/>
      <c r="D1670" s="2"/>
      <c r="E1670" s="2"/>
    </row>
    <row r="1671" spans="1:5" ht="19.5" customHeight="1">
      <c r="A1671" s="2"/>
      <c r="D1671" s="2"/>
      <c r="E1671" s="2"/>
    </row>
    <row r="1672" spans="1:5" ht="19.5" customHeight="1">
      <c r="A1672" s="2"/>
      <c r="D1672" s="2"/>
      <c r="E1672" s="2"/>
    </row>
    <row r="1673" spans="1:5" ht="19.5" customHeight="1">
      <c r="A1673" s="2"/>
      <c r="D1673" s="2"/>
      <c r="E1673" s="2"/>
    </row>
    <row r="1674" spans="1:5" ht="19.5" customHeight="1">
      <c r="A1674" s="2"/>
      <c r="D1674" s="2"/>
      <c r="E1674" s="2"/>
    </row>
    <row r="1675" spans="1:5" ht="19.5" customHeight="1">
      <c r="A1675" s="2"/>
      <c r="D1675" s="2"/>
      <c r="E1675" s="2"/>
    </row>
    <row r="1676" spans="1:5" ht="19.5" customHeight="1">
      <c r="A1676" s="2"/>
      <c r="D1676" s="2"/>
      <c r="E1676" s="2"/>
    </row>
    <row r="1677" spans="1:5" ht="19.5" customHeight="1">
      <c r="A1677" s="2"/>
      <c r="D1677" s="2"/>
      <c r="E1677" s="2"/>
    </row>
    <row r="1678" spans="1:5" ht="19.5" customHeight="1">
      <c r="A1678" s="2"/>
      <c r="D1678" s="2"/>
      <c r="E1678" s="2"/>
    </row>
    <row r="1679" spans="1:5" ht="19.5" customHeight="1">
      <c r="A1679" s="2"/>
      <c r="D1679" s="2"/>
      <c r="E1679" s="2"/>
    </row>
    <row r="1680" spans="1:5" ht="19.5" customHeight="1">
      <c r="A1680" s="2"/>
      <c r="D1680" s="2"/>
      <c r="E1680" s="2"/>
    </row>
    <row r="1681" spans="1:5" ht="19.5" customHeight="1">
      <c r="A1681" s="2"/>
      <c r="D1681" s="2"/>
      <c r="E1681" s="2"/>
    </row>
    <row r="1682" spans="1:5" ht="19.5" customHeight="1">
      <c r="A1682" s="2"/>
      <c r="D1682" s="2"/>
      <c r="E1682" s="2"/>
    </row>
    <row r="1683" spans="1:5" ht="19.5" customHeight="1">
      <c r="A1683" s="2"/>
      <c r="D1683" s="2"/>
      <c r="E1683" s="2"/>
    </row>
    <row r="1684" spans="1:5" ht="19.5" customHeight="1">
      <c r="A1684" s="2"/>
      <c r="D1684" s="2"/>
      <c r="E1684" s="2"/>
    </row>
    <row r="1685" spans="1:5" ht="19.5" customHeight="1">
      <c r="A1685" s="2"/>
      <c r="D1685" s="2"/>
      <c r="E1685" s="2"/>
    </row>
    <row r="1686" spans="1:5" ht="19.5" customHeight="1">
      <c r="A1686" s="2"/>
      <c r="D1686" s="2"/>
      <c r="E1686" s="2"/>
    </row>
    <row r="1687" spans="1:5" ht="19.5" customHeight="1">
      <c r="A1687" s="2"/>
      <c r="D1687" s="2"/>
      <c r="E1687" s="2"/>
    </row>
    <row r="1688" spans="1:5" ht="19.5" customHeight="1">
      <c r="A1688" s="2"/>
      <c r="D1688" s="2"/>
      <c r="E1688" s="2"/>
    </row>
    <row r="1689" spans="1:5" ht="19.5" customHeight="1">
      <c r="A1689" s="2"/>
      <c r="D1689" s="2"/>
      <c r="E1689" s="2"/>
    </row>
    <row r="1690" spans="1:5" ht="19.5" customHeight="1">
      <c r="A1690" s="2"/>
      <c r="D1690" s="2"/>
      <c r="E1690" s="2"/>
    </row>
    <row r="1691" spans="1:5" ht="19.5" customHeight="1">
      <c r="A1691" s="2"/>
      <c r="D1691" s="2"/>
      <c r="E1691" s="2"/>
    </row>
    <row r="1692" spans="1:5" ht="19.5" customHeight="1">
      <c r="A1692" s="2"/>
      <c r="D1692" s="2"/>
      <c r="E1692" s="2"/>
    </row>
    <row r="1693" spans="1:5" ht="19.5" customHeight="1">
      <c r="A1693" s="2"/>
      <c r="D1693" s="2"/>
      <c r="E1693" s="2"/>
    </row>
    <row r="1694" spans="1:5" ht="19.5" customHeight="1">
      <c r="A1694" s="2"/>
      <c r="D1694" s="2"/>
      <c r="E1694" s="2"/>
    </row>
    <row r="1695" spans="1:5" ht="19.5" customHeight="1">
      <c r="A1695" s="2"/>
      <c r="D1695" s="2"/>
      <c r="E1695" s="2"/>
    </row>
    <row r="1696" spans="1:5" ht="19.5" customHeight="1">
      <c r="A1696" s="2"/>
      <c r="D1696" s="2"/>
      <c r="E1696" s="2"/>
    </row>
    <row r="1697" spans="1:5" ht="19.5" customHeight="1">
      <c r="A1697" s="2"/>
      <c r="D1697" s="2"/>
      <c r="E1697" s="2"/>
    </row>
    <row r="1698" spans="1:5" ht="19.5" customHeight="1">
      <c r="A1698" s="2"/>
      <c r="D1698" s="2"/>
      <c r="E1698" s="2"/>
    </row>
    <row r="1699" spans="1:5" ht="19.5" customHeight="1">
      <c r="A1699" s="2"/>
      <c r="D1699" s="2"/>
      <c r="E1699" s="2"/>
    </row>
    <row r="1700" spans="1:5" ht="19.5" customHeight="1">
      <c r="A1700" s="2"/>
      <c r="D1700" s="2"/>
      <c r="E1700" s="2"/>
    </row>
    <row r="1701" spans="1:5" ht="19.5" customHeight="1">
      <c r="A1701" s="2"/>
      <c r="D1701" s="2"/>
      <c r="E1701" s="2"/>
    </row>
    <row r="1702" spans="1:5" ht="19.5" customHeight="1">
      <c r="A1702" s="2"/>
      <c r="D1702" s="2"/>
      <c r="E1702" s="2"/>
    </row>
    <row r="1703" spans="1:5" ht="19.5" customHeight="1">
      <c r="A1703" s="2"/>
      <c r="D1703" s="2"/>
      <c r="E1703" s="2"/>
    </row>
    <row r="1704" spans="1:5" ht="19.5" customHeight="1">
      <c r="A1704" s="2"/>
      <c r="D1704" s="2"/>
      <c r="E1704" s="2"/>
    </row>
    <row r="1705" spans="1:5" ht="19.5" customHeight="1">
      <c r="A1705" s="2"/>
      <c r="D1705" s="2"/>
      <c r="E1705" s="2"/>
    </row>
    <row r="1706" spans="1:5" ht="19.5" customHeight="1">
      <c r="A1706" s="2"/>
      <c r="D1706" s="2"/>
      <c r="E1706" s="2"/>
    </row>
    <row r="1707" spans="1:5" ht="19.5" customHeight="1">
      <c r="A1707" s="2"/>
      <c r="D1707" s="2"/>
      <c r="E1707" s="2"/>
    </row>
    <row r="1708" spans="1:5" ht="19.5" customHeight="1">
      <c r="A1708" s="2"/>
      <c r="D1708" s="2"/>
      <c r="E1708" s="2"/>
    </row>
    <row r="1709" spans="1:5" ht="19.5" customHeight="1">
      <c r="A1709" s="2"/>
      <c r="D1709" s="2"/>
      <c r="E1709" s="2"/>
    </row>
    <row r="1710" spans="1:5" ht="19.5" customHeight="1">
      <c r="A1710" s="2"/>
      <c r="D1710" s="2"/>
      <c r="E1710" s="2"/>
    </row>
    <row r="1711" spans="1:5" ht="19.5" customHeight="1">
      <c r="A1711" s="2"/>
      <c r="D1711" s="2"/>
      <c r="E1711" s="2"/>
    </row>
    <row r="1712" spans="1:5" ht="19.5" customHeight="1">
      <c r="A1712" s="2"/>
      <c r="D1712" s="2"/>
      <c r="E1712" s="2"/>
    </row>
    <row r="1713" spans="1:5" ht="19.5" customHeight="1">
      <c r="A1713" s="2"/>
      <c r="D1713" s="2"/>
      <c r="E1713" s="2"/>
    </row>
    <row r="1714" spans="1:5" ht="19.5" customHeight="1">
      <c r="A1714" s="2"/>
      <c r="D1714" s="2"/>
      <c r="E1714" s="2"/>
    </row>
    <row r="1715" spans="1:5" ht="19.5" customHeight="1">
      <c r="A1715" s="2"/>
      <c r="D1715" s="2"/>
      <c r="E1715" s="2"/>
    </row>
    <row r="1716" spans="1:5" ht="19.5" customHeight="1">
      <c r="A1716" s="2"/>
      <c r="D1716" s="2"/>
      <c r="E1716" s="2"/>
    </row>
    <row r="1717" spans="1:5" ht="19.5" customHeight="1">
      <c r="A1717" s="2"/>
      <c r="D1717" s="2"/>
      <c r="E1717" s="2"/>
    </row>
    <row r="1718" spans="1:5" ht="19.5" customHeight="1">
      <c r="A1718" s="2"/>
      <c r="D1718" s="2"/>
      <c r="E1718" s="2"/>
    </row>
    <row r="1719" spans="1:5" ht="19.5" customHeight="1">
      <c r="A1719" s="2"/>
      <c r="D1719" s="2"/>
      <c r="E1719" s="2"/>
    </row>
    <row r="1720" spans="1:5" ht="19.5" customHeight="1">
      <c r="A1720" s="2"/>
      <c r="D1720" s="2"/>
      <c r="E1720" s="2"/>
    </row>
    <row r="1721" spans="1:5" ht="19.5" customHeight="1">
      <c r="A1721" s="2"/>
      <c r="D1721" s="2"/>
      <c r="E1721" s="2"/>
    </row>
    <row r="1722" spans="1:5" ht="19.5" customHeight="1">
      <c r="A1722" s="2"/>
      <c r="D1722" s="2"/>
      <c r="E1722" s="2"/>
    </row>
    <row r="1723" spans="1:5" ht="19.5" customHeight="1">
      <c r="A1723" s="2"/>
      <c r="D1723" s="2"/>
      <c r="E1723" s="2"/>
    </row>
    <row r="1724" spans="1:5" ht="19.5" customHeight="1">
      <c r="A1724" s="2"/>
      <c r="D1724" s="2"/>
      <c r="E1724" s="2"/>
    </row>
    <row r="1725" spans="1:5" ht="19.5" customHeight="1">
      <c r="A1725" s="2"/>
      <c r="D1725" s="2"/>
      <c r="E1725" s="2"/>
    </row>
    <row r="1726" spans="1:5" ht="19.5" customHeight="1">
      <c r="A1726" s="2"/>
      <c r="D1726" s="2"/>
      <c r="E1726" s="2"/>
    </row>
    <row r="1727" spans="1:5" ht="19.5" customHeight="1">
      <c r="A1727" s="2"/>
      <c r="D1727" s="2"/>
      <c r="E1727" s="2"/>
    </row>
    <row r="1728" spans="1:5" ht="19.5" customHeight="1">
      <c r="A1728" s="2"/>
      <c r="D1728" s="2"/>
      <c r="E1728" s="2"/>
    </row>
    <row r="1729" spans="1:5" ht="19.5" customHeight="1">
      <c r="A1729" s="2"/>
      <c r="D1729" s="2"/>
      <c r="E1729" s="2"/>
    </row>
    <row r="1730" spans="1:5" ht="19.5" customHeight="1">
      <c r="A1730" s="2"/>
      <c r="D1730" s="2"/>
      <c r="E1730" s="2"/>
    </row>
    <row r="1731" spans="1:5" ht="19.5" customHeight="1">
      <c r="A1731" s="2"/>
      <c r="D1731" s="2"/>
      <c r="E1731" s="2"/>
    </row>
    <row r="1732" spans="1:5" ht="19.5" customHeight="1">
      <c r="A1732" s="2"/>
      <c r="D1732" s="2"/>
      <c r="E1732" s="2"/>
    </row>
    <row r="1733" spans="1:5" ht="19.5" customHeight="1">
      <c r="A1733" s="2"/>
      <c r="D1733" s="2"/>
      <c r="E1733" s="2"/>
    </row>
    <row r="1734" spans="1:5" ht="19.5" customHeight="1">
      <c r="A1734" s="2"/>
      <c r="D1734" s="2"/>
      <c r="E1734" s="2"/>
    </row>
    <row r="1735" spans="1:5" ht="19.5" customHeight="1">
      <c r="A1735" s="2"/>
      <c r="D1735" s="2"/>
      <c r="E1735" s="2"/>
    </row>
    <row r="1736" spans="1:5" ht="19.5" customHeight="1">
      <c r="A1736" s="2"/>
      <c r="D1736" s="2"/>
      <c r="E1736" s="2"/>
    </row>
    <row r="1737" spans="1:5" ht="19.5" customHeight="1">
      <c r="A1737" s="2"/>
      <c r="D1737" s="2"/>
      <c r="E1737" s="2"/>
    </row>
    <row r="1738" spans="1:5" ht="19.5" customHeight="1">
      <c r="A1738" s="2"/>
      <c r="D1738" s="2"/>
      <c r="E1738" s="2"/>
    </row>
    <row r="1739" spans="1:5" ht="19.5" customHeight="1">
      <c r="A1739" s="2"/>
      <c r="D1739" s="2"/>
      <c r="E1739" s="2"/>
    </row>
    <row r="1740" spans="1:5" ht="19.5" customHeight="1">
      <c r="A1740" s="2"/>
      <c r="D1740" s="2"/>
      <c r="E1740" s="2"/>
    </row>
    <row r="1741" spans="1:5" ht="19.5" customHeight="1">
      <c r="A1741" s="2"/>
      <c r="D1741" s="2"/>
      <c r="E1741" s="2"/>
    </row>
    <row r="1742" spans="1:5" ht="19.5" customHeight="1">
      <c r="A1742" s="2"/>
      <c r="D1742" s="2"/>
      <c r="E1742" s="2"/>
    </row>
    <row r="1743" spans="1:5" ht="19.5" customHeight="1">
      <c r="A1743" s="2"/>
      <c r="D1743" s="2"/>
      <c r="E1743" s="2"/>
    </row>
    <row r="1744" spans="1:5" ht="19.5" customHeight="1">
      <c r="A1744" s="2"/>
      <c r="D1744" s="2"/>
      <c r="E1744" s="2"/>
    </row>
    <row r="1745" spans="1:5" ht="19.5" customHeight="1">
      <c r="A1745" s="2"/>
      <c r="D1745" s="2"/>
      <c r="E1745" s="2"/>
    </row>
    <row r="1746" spans="1:5" ht="19.5" customHeight="1">
      <c r="A1746" s="2"/>
      <c r="D1746" s="2"/>
      <c r="E1746" s="2"/>
    </row>
    <row r="1747" spans="1:5" ht="19.5" customHeight="1">
      <c r="A1747" s="2"/>
      <c r="D1747" s="2"/>
      <c r="E1747" s="2"/>
    </row>
    <row r="1748" spans="1:5" ht="19.5" customHeight="1">
      <c r="A1748" s="2"/>
      <c r="D1748" s="2"/>
      <c r="E1748" s="2"/>
    </row>
    <row r="1749" spans="1:5" ht="19.5" customHeight="1">
      <c r="A1749" s="2"/>
      <c r="D1749" s="2"/>
      <c r="E1749" s="2"/>
    </row>
    <row r="1750" spans="1:5" ht="19.5" customHeight="1">
      <c r="A1750" s="2"/>
      <c r="D1750" s="2"/>
      <c r="E1750" s="2"/>
    </row>
    <row r="1751" spans="1:5" ht="19.5" customHeight="1">
      <c r="A1751" s="2"/>
      <c r="D1751" s="2"/>
      <c r="E1751" s="2"/>
    </row>
    <row r="1752" spans="1:5" ht="19.5" customHeight="1">
      <c r="A1752" s="2"/>
      <c r="D1752" s="2"/>
      <c r="E1752" s="2"/>
    </row>
    <row r="1753" spans="1:5" ht="19.5" customHeight="1">
      <c r="A1753" s="2"/>
      <c r="D1753" s="2"/>
      <c r="E1753" s="2"/>
    </row>
    <row r="1754" spans="1:5" ht="19.5" customHeight="1">
      <c r="A1754" s="2"/>
      <c r="D1754" s="2"/>
      <c r="E1754" s="2"/>
    </row>
    <row r="1755" spans="1:5" ht="19.5" customHeight="1">
      <c r="A1755" s="2"/>
      <c r="D1755" s="2"/>
      <c r="E1755" s="2"/>
    </row>
    <row r="1756" spans="1:5" ht="19.5" customHeight="1">
      <c r="A1756" s="2"/>
      <c r="D1756" s="2"/>
      <c r="E1756" s="2"/>
    </row>
    <row r="1757" spans="1:5" ht="19.5" customHeight="1">
      <c r="A1757" s="2"/>
      <c r="D1757" s="2"/>
      <c r="E1757" s="2"/>
    </row>
    <row r="1758" spans="1:5" ht="19.5" customHeight="1">
      <c r="A1758" s="2"/>
      <c r="D1758" s="2"/>
      <c r="E1758" s="2"/>
    </row>
    <row r="1759" spans="1:5" ht="19.5" customHeight="1">
      <c r="A1759" s="2"/>
      <c r="D1759" s="2"/>
      <c r="E1759" s="2"/>
    </row>
    <row r="1760" spans="1:5" ht="19.5" customHeight="1">
      <c r="A1760" s="2"/>
      <c r="D1760" s="2"/>
      <c r="E1760" s="2"/>
    </row>
    <row r="1761" spans="1:5" ht="19.5" customHeight="1">
      <c r="A1761" s="2"/>
      <c r="D1761" s="2"/>
      <c r="E1761" s="2"/>
    </row>
    <row r="1762" spans="1:5" ht="19.5" customHeight="1">
      <c r="A1762" s="2"/>
      <c r="D1762" s="2"/>
      <c r="E1762" s="2"/>
    </row>
    <row r="1763" spans="1:5" ht="19.5" customHeight="1">
      <c r="A1763" s="2"/>
      <c r="D1763" s="2"/>
      <c r="E1763" s="2"/>
    </row>
    <row r="1764" spans="1:5" ht="19.5" customHeight="1">
      <c r="A1764" s="2"/>
      <c r="D1764" s="2"/>
      <c r="E1764" s="2"/>
    </row>
    <row r="1765" spans="1:5" ht="19.5" customHeight="1">
      <c r="A1765" s="2"/>
      <c r="D1765" s="2"/>
      <c r="E1765" s="2"/>
    </row>
    <row r="1766" spans="1:5" ht="19.5" customHeight="1">
      <c r="A1766" s="2"/>
      <c r="D1766" s="2"/>
      <c r="E1766" s="2"/>
    </row>
    <row r="1767" spans="1:5" ht="19.5" customHeight="1">
      <c r="A1767" s="2"/>
      <c r="D1767" s="2"/>
      <c r="E1767" s="2"/>
    </row>
    <row r="1768" spans="1:5" ht="19.5" customHeight="1">
      <c r="A1768" s="2"/>
      <c r="D1768" s="2"/>
      <c r="E1768" s="2"/>
    </row>
    <row r="1769" spans="1:5" ht="19.5" customHeight="1">
      <c r="A1769" s="2"/>
      <c r="D1769" s="2"/>
      <c r="E1769" s="2"/>
    </row>
    <row r="1770" spans="1:5" ht="19.5" customHeight="1">
      <c r="A1770" s="2"/>
      <c r="D1770" s="2"/>
      <c r="E1770" s="2"/>
    </row>
    <row r="1771" spans="1:5" ht="19.5" customHeight="1">
      <c r="A1771" s="2"/>
      <c r="D1771" s="2"/>
      <c r="E1771" s="2"/>
    </row>
    <row r="1772" spans="1:5" ht="19.5" customHeight="1">
      <c r="A1772" s="2"/>
      <c r="D1772" s="2"/>
      <c r="E1772" s="2"/>
    </row>
    <row r="1773" spans="1:5" ht="19.5" customHeight="1">
      <c r="A1773" s="2"/>
      <c r="D1773" s="2"/>
      <c r="E1773" s="2"/>
    </row>
    <row r="1774" spans="1:5" ht="19.5" customHeight="1">
      <c r="A1774" s="2"/>
      <c r="D1774" s="2"/>
      <c r="E1774" s="2"/>
    </row>
    <row r="1775" spans="1:5" ht="19.5" customHeight="1">
      <c r="A1775" s="2"/>
      <c r="D1775" s="2"/>
      <c r="E1775" s="2"/>
    </row>
    <row r="1776" spans="1:5" ht="19.5" customHeight="1">
      <c r="A1776" s="2"/>
      <c r="D1776" s="2"/>
      <c r="E1776" s="2"/>
    </row>
    <row r="1777" spans="1:5" ht="19.5" customHeight="1">
      <c r="A1777" s="2"/>
      <c r="D1777" s="2"/>
      <c r="E1777" s="2"/>
    </row>
    <row r="1778" spans="1:5" ht="19.5" customHeight="1">
      <c r="A1778" s="2"/>
      <c r="D1778" s="2"/>
      <c r="E1778" s="2"/>
    </row>
    <row r="1779" spans="1:5" ht="19.5" customHeight="1">
      <c r="A1779" s="2"/>
      <c r="D1779" s="2"/>
      <c r="E1779" s="2"/>
    </row>
    <row r="1780" spans="1:5" ht="19.5" customHeight="1">
      <c r="A1780" s="2"/>
      <c r="D1780" s="2"/>
      <c r="E1780" s="2"/>
    </row>
    <row r="1781" spans="1:5" ht="19.5" customHeight="1">
      <c r="A1781" s="2"/>
      <c r="D1781" s="2"/>
      <c r="E1781" s="2"/>
    </row>
    <row r="1782" spans="1:5" ht="19.5" customHeight="1">
      <c r="A1782" s="2"/>
      <c r="D1782" s="2"/>
      <c r="E1782" s="2"/>
    </row>
    <row r="1783" spans="1:5" ht="19.5" customHeight="1">
      <c r="A1783" s="2"/>
      <c r="D1783" s="2"/>
      <c r="E1783" s="2"/>
    </row>
    <row r="1784" spans="1:5" ht="19.5" customHeight="1">
      <c r="A1784" s="2"/>
      <c r="D1784" s="2"/>
      <c r="E1784" s="2"/>
    </row>
    <row r="1785" spans="1:5" ht="19.5" customHeight="1">
      <c r="A1785" s="2"/>
      <c r="D1785" s="2"/>
      <c r="E1785" s="2"/>
    </row>
    <row r="1786" spans="1:5" ht="19.5" customHeight="1">
      <c r="A1786" s="2"/>
      <c r="D1786" s="2"/>
      <c r="E1786" s="2"/>
    </row>
    <row r="1787" spans="1:5" ht="19.5" customHeight="1">
      <c r="A1787" s="2"/>
      <c r="D1787" s="2"/>
      <c r="E1787" s="2"/>
    </row>
    <row r="1788" spans="1:5" ht="19.5" customHeight="1">
      <c r="A1788" s="2"/>
      <c r="D1788" s="2"/>
      <c r="E1788" s="2"/>
    </row>
    <row r="1789" spans="1:5" ht="19.5" customHeight="1">
      <c r="A1789" s="2"/>
      <c r="D1789" s="2"/>
      <c r="E1789" s="2"/>
    </row>
    <row r="1790" spans="1:5" ht="19.5" customHeight="1">
      <c r="A1790" s="2"/>
      <c r="D1790" s="2"/>
      <c r="E1790" s="2"/>
    </row>
    <row r="1791" spans="1:5" ht="19.5" customHeight="1">
      <c r="A1791" s="2"/>
      <c r="D1791" s="2"/>
      <c r="E1791" s="2"/>
    </row>
    <row r="1792" spans="1:5" ht="19.5" customHeight="1">
      <c r="A1792" s="2"/>
      <c r="D1792" s="2"/>
      <c r="E1792" s="2"/>
    </row>
    <row r="1793" spans="1:5" ht="19.5" customHeight="1">
      <c r="A1793" s="2"/>
      <c r="D1793" s="2"/>
      <c r="E1793" s="2"/>
    </row>
    <row r="1794" spans="1:5" ht="19.5" customHeight="1">
      <c r="A1794" s="2"/>
      <c r="D1794" s="2"/>
      <c r="E1794" s="2"/>
    </row>
    <row r="1795" spans="1:5" ht="19.5" customHeight="1">
      <c r="A1795" s="2"/>
      <c r="D1795" s="2"/>
      <c r="E1795" s="2"/>
    </row>
    <row r="1796" spans="1:5" ht="19.5" customHeight="1">
      <c r="A1796" s="2"/>
      <c r="D1796" s="2"/>
      <c r="E1796" s="2"/>
    </row>
    <row r="1797" spans="1:5" ht="19.5" customHeight="1">
      <c r="A1797" s="2"/>
      <c r="D1797" s="2"/>
      <c r="E1797" s="2"/>
    </row>
    <row r="1798" spans="1:5" ht="19.5" customHeight="1">
      <c r="A1798" s="2"/>
      <c r="D1798" s="2"/>
      <c r="E1798" s="2"/>
    </row>
    <row r="1799" spans="1:5" ht="19.5" customHeight="1">
      <c r="A1799" s="2"/>
      <c r="D1799" s="2"/>
      <c r="E1799" s="2"/>
    </row>
    <row r="1800" spans="1:5" ht="19.5" customHeight="1">
      <c r="A1800" s="2"/>
      <c r="D1800" s="2"/>
      <c r="E1800" s="2"/>
    </row>
    <row r="1801" spans="1:5" ht="19.5" customHeight="1">
      <c r="A1801" s="2"/>
      <c r="D1801" s="2"/>
      <c r="E1801" s="2"/>
    </row>
    <row r="1802" spans="1:5" ht="19.5" customHeight="1">
      <c r="A1802" s="2"/>
      <c r="D1802" s="2"/>
      <c r="E1802" s="2"/>
    </row>
    <row r="1803" spans="1:5" ht="19.5" customHeight="1">
      <c r="A1803" s="2"/>
      <c r="D1803" s="2"/>
      <c r="E1803" s="2"/>
    </row>
    <row r="1804" spans="1:5" ht="19.5" customHeight="1">
      <c r="A1804" s="2"/>
      <c r="D1804" s="2"/>
      <c r="E1804" s="2"/>
    </row>
    <row r="1805" spans="1:5" ht="19.5" customHeight="1">
      <c r="A1805" s="2"/>
      <c r="D1805" s="2"/>
      <c r="E1805" s="2"/>
    </row>
    <row r="1806" spans="1:5" ht="19.5" customHeight="1">
      <c r="A1806" s="2"/>
      <c r="D1806" s="2"/>
      <c r="E1806" s="2"/>
    </row>
    <row r="1807" spans="1:5" ht="19.5" customHeight="1">
      <c r="A1807" s="2"/>
      <c r="D1807" s="2"/>
      <c r="E1807" s="2"/>
    </row>
    <row r="1808" spans="1:5" ht="19.5" customHeight="1">
      <c r="A1808" s="31"/>
      <c r="B1808" s="31"/>
      <c r="E1808" s="40"/>
    </row>
    <row r="1809" spans="1:5" ht="19.5" customHeight="1">
      <c r="A1809" s="31"/>
      <c r="B1809" s="31"/>
      <c r="E1809" s="40"/>
    </row>
    <row r="1810" spans="1:5" ht="19.5" customHeight="1">
      <c r="A1810" s="31"/>
      <c r="B1810" s="31"/>
      <c r="E1810" s="40"/>
    </row>
    <row r="1811" spans="1:5" ht="19.5" customHeight="1">
      <c r="A1811" s="31"/>
      <c r="B1811" s="31"/>
      <c r="E1811" s="40"/>
    </row>
    <row r="1812" spans="1:5" ht="19.5" customHeight="1">
      <c r="A1812" s="31"/>
      <c r="B1812" s="31"/>
      <c r="E1812" s="40"/>
    </row>
  </sheetData>
  <mergeCells count="203">
    <mergeCell ref="A1115:C1115"/>
    <mergeCell ref="A1117:C1117"/>
    <mergeCell ref="A1128:C1128"/>
    <mergeCell ref="A1110:E1110"/>
    <mergeCell ref="A1111:E1111"/>
    <mergeCell ref="A1121:E1121"/>
    <mergeCell ref="A1122:E1122"/>
    <mergeCell ref="A1123:C1123"/>
    <mergeCell ref="A1124:C1124"/>
    <mergeCell ref="A1125:C1125"/>
    <mergeCell ref="A1126:C1126"/>
    <mergeCell ref="A1127:C1127"/>
    <mergeCell ref="A1136:B1136"/>
    <mergeCell ref="A1139:C1139"/>
    <mergeCell ref="A1131:E1131"/>
    <mergeCell ref="A1132:E1132"/>
    <mergeCell ref="A1133:B1133"/>
    <mergeCell ref="A1118:C1118"/>
    <mergeCell ref="A1107:C1107"/>
    <mergeCell ref="A1096:E1096"/>
    <mergeCell ref="A1097:E1097"/>
    <mergeCell ref="A1099:E1099"/>
    <mergeCell ref="A1100:E1100"/>
    <mergeCell ref="A1116:C1116"/>
    <mergeCell ref="A1112:C1112"/>
    <mergeCell ref="A1113:C1113"/>
    <mergeCell ref="A1114:C1114"/>
    <mergeCell ref="A1091:E1091"/>
    <mergeCell ref="A1092:E1092"/>
    <mergeCell ref="A1093:E1093"/>
    <mergeCell ref="A1095:E1095"/>
    <mergeCell ref="C1012:E1012"/>
    <mergeCell ref="A1013:E1013"/>
    <mergeCell ref="A1014:E1014"/>
    <mergeCell ref="A1015:B1015"/>
    <mergeCell ref="C1015:C1017"/>
    <mergeCell ref="A988:B988"/>
    <mergeCell ref="A991:B991"/>
    <mergeCell ref="A995:D995"/>
    <mergeCell ref="A996:D996"/>
    <mergeCell ref="A979:B979"/>
    <mergeCell ref="A983:E983"/>
    <mergeCell ref="A984:E984"/>
    <mergeCell ref="A985:B985"/>
    <mergeCell ref="A968:E968"/>
    <mergeCell ref="A969:E969"/>
    <mergeCell ref="A971:E971"/>
    <mergeCell ref="A972:E972"/>
    <mergeCell ref="A963:E963"/>
    <mergeCell ref="A964:E964"/>
    <mergeCell ref="A965:E965"/>
    <mergeCell ref="A967:E967"/>
    <mergeCell ref="C884:E884"/>
    <mergeCell ref="A885:E885"/>
    <mergeCell ref="A886:E886"/>
    <mergeCell ref="A887:B887"/>
    <mergeCell ref="C887:C889"/>
    <mergeCell ref="A609:D609"/>
    <mergeCell ref="A610:D610"/>
    <mergeCell ref="A597:E597"/>
    <mergeCell ref="A598:E598"/>
    <mergeCell ref="A602:B602"/>
    <mergeCell ref="A605:B605"/>
    <mergeCell ref="C499:E499"/>
    <mergeCell ref="A500:E500"/>
    <mergeCell ref="A501:E501"/>
    <mergeCell ref="A502:B502"/>
    <mergeCell ref="C502:C504"/>
    <mergeCell ref="A347:B347"/>
    <mergeCell ref="A351:D351"/>
    <mergeCell ref="A352:D352"/>
    <mergeCell ref="A228:B228"/>
    <mergeCell ref="A233:D233"/>
    <mergeCell ref="A234:D234"/>
    <mergeCell ref="A340:E340"/>
    <mergeCell ref="A341:E341"/>
    <mergeCell ref="A342:B342"/>
    <mergeCell ref="A345:B345"/>
    <mergeCell ref="A219:E219"/>
    <mergeCell ref="A221:B221"/>
    <mergeCell ref="A220:E220"/>
    <mergeCell ref="A224:B224"/>
    <mergeCell ref="A96:E96"/>
    <mergeCell ref="A97:E97"/>
    <mergeCell ref="A101:B101"/>
    <mergeCell ref="A98:B98"/>
    <mergeCell ref="A99:B99"/>
    <mergeCell ref="A83:E83"/>
    <mergeCell ref="A84:E84"/>
    <mergeCell ref="A73:E73"/>
    <mergeCell ref="A4:B4"/>
    <mergeCell ref="C4:C6"/>
    <mergeCell ref="A77:E77"/>
    <mergeCell ref="A78:E78"/>
    <mergeCell ref="C124:E124"/>
    <mergeCell ref="A108:D108"/>
    <mergeCell ref="A109:D109"/>
    <mergeCell ref="C1:E1"/>
    <mergeCell ref="A2:E2"/>
    <mergeCell ref="A3:E3"/>
    <mergeCell ref="A90:B90"/>
    <mergeCell ref="A74:E74"/>
    <mergeCell ref="A75:E75"/>
    <mergeCell ref="A79:E79"/>
    <mergeCell ref="A125:E125"/>
    <mergeCell ref="A200:E200"/>
    <mergeCell ref="A126:E126"/>
    <mergeCell ref="A127:B127"/>
    <mergeCell ref="C127:C129"/>
    <mergeCell ref="A199:E199"/>
    <mergeCell ref="A207:E207"/>
    <mergeCell ref="A214:B214"/>
    <mergeCell ref="A323:E323"/>
    <mergeCell ref="A324:E324"/>
    <mergeCell ref="A322:E322"/>
    <mergeCell ref="C247:E247"/>
    <mergeCell ref="A248:E248"/>
    <mergeCell ref="A249:E249"/>
    <mergeCell ref="A250:B250"/>
    <mergeCell ref="C250:C252"/>
    <mergeCell ref="A337:B337"/>
    <mergeCell ref="A325:E325"/>
    <mergeCell ref="A330:E330"/>
    <mergeCell ref="A326:E326"/>
    <mergeCell ref="A327:E327"/>
    <mergeCell ref="A329:E329"/>
    <mergeCell ref="A449:E449"/>
    <mergeCell ref="A450:E450"/>
    <mergeCell ref="A451:E451"/>
    <mergeCell ref="A456:E456"/>
    <mergeCell ref="A453:E453"/>
    <mergeCell ref="A454:E454"/>
    <mergeCell ref="A455:E455"/>
    <mergeCell ref="A473:B473"/>
    <mergeCell ref="A475:B475"/>
    <mergeCell ref="A479:D479"/>
    <mergeCell ref="A480:D480"/>
    <mergeCell ref="A578:E578"/>
    <mergeCell ref="A579:E579"/>
    <mergeCell ref="A599:B599"/>
    <mergeCell ref="A580:E580"/>
    <mergeCell ref="A582:E582"/>
    <mergeCell ref="A583:E583"/>
    <mergeCell ref="A584:E584"/>
    <mergeCell ref="A585:E585"/>
    <mergeCell ref="A586:E586"/>
    <mergeCell ref="A593:B593"/>
    <mergeCell ref="A203:E203"/>
    <mergeCell ref="A204:E204"/>
    <mergeCell ref="A206:E206"/>
    <mergeCell ref="A202:E202"/>
    <mergeCell ref="C370:E370"/>
    <mergeCell ref="A371:E371"/>
    <mergeCell ref="A373:B373"/>
    <mergeCell ref="C373:C375"/>
    <mergeCell ref="A372:E372"/>
    <mergeCell ref="A470:B470"/>
    <mergeCell ref="A457:E457"/>
    <mergeCell ref="A464:B464"/>
    <mergeCell ref="A468:E468"/>
    <mergeCell ref="A469:E469"/>
    <mergeCell ref="C628:E628"/>
    <mergeCell ref="A629:E629"/>
    <mergeCell ref="A630:E630"/>
    <mergeCell ref="A631:B631"/>
    <mergeCell ref="C631:C633"/>
    <mergeCell ref="A706:E706"/>
    <mergeCell ref="A707:E707"/>
    <mergeCell ref="A708:E708"/>
    <mergeCell ref="A710:E710"/>
    <mergeCell ref="A711:E711"/>
    <mergeCell ref="A712:E712"/>
    <mergeCell ref="A714:E714"/>
    <mergeCell ref="A715:E715"/>
    <mergeCell ref="A722:B722"/>
    <mergeCell ref="A726:E726"/>
    <mergeCell ref="A727:E727"/>
    <mergeCell ref="A728:B728"/>
    <mergeCell ref="A731:B731"/>
    <mergeCell ref="A734:B734"/>
    <mergeCell ref="A738:D738"/>
    <mergeCell ref="A739:D739"/>
    <mergeCell ref="C757:E757"/>
    <mergeCell ref="A758:E758"/>
    <mergeCell ref="A759:E759"/>
    <mergeCell ref="A760:B760"/>
    <mergeCell ref="C760:C762"/>
    <mergeCell ref="A836:E836"/>
    <mergeCell ref="A837:E837"/>
    <mergeCell ref="A838:E838"/>
    <mergeCell ref="A840:E840"/>
    <mergeCell ref="A841:E841"/>
    <mergeCell ref="A842:E842"/>
    <mergeCell ref="A844:E844"/>
    <mergeCell ref="A845:E845"/>
    <mergeCell ref="A852:B852"/>
    <mergeCell ref="A856:E856"/>
    <mergeCell ref="A857:E857"/>
    <mergeCell ref="A858:B858"/>
    <mergeCell ref="A861:B861"/>
    <mergeCell ref="A864:B864"/>
    <mergeCell ref="A868:D868"/>
    <mergeCell ref="A869:D869"/>
  </mergeCells>
  <printOptions/>
  <pageMargins left="0.24" right="0.24" top="0.35433070866141736" bottom="0.11811023622047245" header="0.11811023622047245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5"/>
  <sheetViews>
    <sheetView view="pageBreakPreview" zoomScaleSheetLayoutView="100" workbookViewId="0" topLeftCell="A576">
      <selection activeCell="A3" sqref="A3:E3"/>
    </sheetView>
  </sheetViews>
  <sheetFormatPr defaultColWidth="9.140625" defaultRowHeight="12.75"/>
  <cols>
    <col min="1" max="1" width="54.28125" style="64" customWidth="1"/>
    <col min="2" max="2" width="6.00390625" style="108" customWidth="1"/>
    <col min="3" max="3" width="13.8515625" style="109" customWidth="1"/>
    <col min="4" max="4" width="13.28125" style="109" customWidth="1"/>
    <col min="5" max="5" width="13.8515625" style="109" customWidth="1"/>
    <col min="6" max="16384" width="9.140625" style="64" customWidth="1"/>
  </cols>
  <sheetData>
    <row r="1" spans="1:5" ht="21">
      <c r="A1" s="63" t="s">
        <v>128</v>
      </c>
      <c r="B1" s="63"/>
      <c r="C1" s="63"/>
      <c r="D1" s="63"/>
      <c r="E1" s="63"/>
    </row>
    <row r="2" spans="1:5" ht="21">
      <c r="A2" s="63" t="s">
        <v>83</v>
      </c>
      <c r="B2" s="63"/>
      <c r="C2" s="63"/>
      <c r="D2" s="63"/>
      <c r="E2" s="63"/>
    </row>
    <row r="3" spans="1:5" ht="21">
      <c r="A3" s="65" t="s">
        <v>182</v>
      </c>
      <c r="B3" s="65"/>
      <c r="C3" s="65"/>
      <c r="D3" s="65"/>
      <c r="E3" s="65"/>
    </row>
    <row r="4" spans="1:5" ht="21">
      <c r="A4" s="66" t="s">
        <v>18</v>
      </c>
      <c r="B4" s="67"/>
      <c r="C4" s="67"/>
      <c r="D4" s="67"/>
      <c r="E4" s="68"/>
    </row>
    <row r="5" spans="1:5" ht="21">
      <c r="A5" s="69" t="s">
        <v>51</v>
      </c>
      <c r="B5" s="69" t="s">
        <v>3</v>
      </c>
      <c r="C5" s="69" t="s">
        <v>49</v>
      </c>
      <c r="D5" s="69" t="s">
        <v>84</v>
      </c>
      <c r="E5" s="69" t="s">
        <v>85</v>
      </c>
    </row>
    <row r="6" spans="1:5" ht="21">
      <c r="A6" s="70" t="s">
        <v>86</v>
      </c>
      <c r="B6" s="71"/>
      <c r="C6" s="72"/>
      <c r="D6" s="72"/>
      <c r="E6" s="72"/>
    </row>
    <row r="7" spans="1:5" ht="21">
      <c r="A7" s="73" t="s">
        <v>87</v>
      </c>
      <c r="B7" s="74"/>
      <c r="C7" s="75"/>
      <c r="D7" s="75"/>
      <c r="E7" s="75"/>
    </row>
    <row r="8" spans="1:5" ht="21">
      <c r="A8" s="76" t="s">
        <v>88</v>
      </c>
      <c r="B8" s="74" t="s">
        <v>104</v>
      </c>
      <c r="C8" s="75">
        <v>37022</v>
      </c>
      <c r="D8" s="75">
        <v>0</v>
      </c>
      <c r="E8" s="75">
        <v>0</v>
      </c>
    </row>
    <row r="9" spans="1:5" ht="21">
      <c r="A9" s="76" t="s">
        <v>89</v>
      </c>
      <c r="B9" s="74" t="s">
        <v>105</v>
      </c>
      <c r="C9" s="75">
        <v>112089</v>
      </c>
      <c r="D9" s="75">
        <v>519.93</v>
      </c>
      <c r="E9" s="75">
        <f>D9</f>
        <v>519.93</v>
      </c>
    </row>
    <row r="10" spans="1:5" ht="21">
      <c r="A10" s="76" t="s">
        <v>183</v>
      </c>
      <c r="B10" s="74" t="s">
        <v>184</v>
      </c>
      <c r="C10" s="75">
        <v>400</v>
      </c>
      <c r="D10" s="75">
        <v>0</v>
      </c>
      <c r="E10" s="75"/>
    </row>
    <row r="11" spans="1:5" ht="21.75" thickBot="1">
      <c r="A11" s="77" t="s">
        <v>44</v>
      </c>
      <c r="B11" s="64"/>
      <c r="C11" s="78">
        <f>SUM(C8:C10)</f>
        <v>149511</v>
      </c>
      <c r="D11" s="78">
        <f>SUM(D8:D10)</f>
        <v>519.93</v>
      </c>
      <c r="E11" s="78">
        <f>SUM(E8:E10)</f>
        <v>519.93</v>
      </c>
    </row>
    <row r="12" spans="1:5" ht="21.75" thickTop="1">
      <c r="A12" s="79" t="s">
        <v>90</v>
      </c>
      <c r="B12" s="64"/>
      <c r="C12" s="75"/>
      <c r="D12" s="75"/>
      <c r="E12" s="75"/>
    </row>
    <row r="13" spans="1:5" ht="21">
      <c r="A13" s="76" t="s">
        <v>91</v>
      </c>
      <c r="B13" s="74" t="s">
        <v>106</v>
      </c>
      <c r="C13" s="75">
        <v>27026</v>
      </c>
      <c r="D13" s="75">
        <v>261</v>
      </c>
      <c r="E13" s="75">
        <f>D13</f>
        <v>261</v>
      </c>
    </row>
    <row r="14" spans="1:5" ht="21">
      <c r="A14" s="76" t="s">
        <v>92</v>
      </c>
      <c r="B14" s="74" t="s">
        <v>107</v>
      </c>
      <c r="C14" s="75">
        <v>1200</v>
      </c>
      <c r="D14" s="75">
        <v>0</v>
      </c>
      <c r="E14" s="75">
        <v>0</v>
      </c>
    </row>
    <row r="15" spans="1:5" ht="21">
      <c r="A15" s="76" t="s">
        <v>144</v>
      </c>
      <c r="B15" s="74" t="s">
        <v>108</v>
      </c>
      <c r="C15" s="75">
        <v>11840</v>
      </c>
      <c r="D15" s="75">
        <v>0</v>
      </c>
      <c r="E15" s="75">
        <v>0</v>
      </c>
    </row>
    <row r="16" spans="1:5" ht="21">
      <c r="A16" s="80" t="s">
        <v>191</v>
      </c>
      <c r="B16" s="74" t="s">
        <v>192</v>
      </c>
      <c r="C16" s="75">
        <v>0</v>
      </c>
      <c r="D16" s="75">
        <v>1900</v>
      </c>
      <c r="E16" s="75">
        <f>D16</f>
        <v>1900</v>
      </c>
    </row>
    <row r="17" spans="1:5" ht="21">
      <c r="A17" s="76" t="s">
        <v>188</v>
      </c>
      <c r="B17" s="74" t="s">
        <v>109</v>
      </c>
      <c r="C17" s="75">
        <v>15640</v>
      </c>
      <c r="D17" s="75">
        <v>0</v>
      </c>
      <c r="E17" s="75">
        <f>D17</f>
        <v>0</v>
      </c>
    </row>
    <row r="18" spans="1:5" ht="21">
      <c r="A18" s="76" t="s">
        <v>189</v>
      </c>
      <c r="B18" s="74" t="s">
        <v>187</v>
      </c>
      <c r="C18" s="75">
        <v>0</v>
      </c>
      <c r="D18" s="75">
        <v>10</v>
      </c>
      <c r="E18" s="75">
        <f>D18</f>
        <v>10</v>
      </c>
    </row>
    <row r="19" spans="1:6" ht="21.75" thickBot="1">
      <c r="A19" s="77" t="s">
        <v>44</v>
      </c>
      <c r="B19" s="81"/>
      <c r="C19" s="78">
        <f>SUM(C13:C18)</f>
        <v>55706</v>
      </c>
      <c r="D19" s="78">
        <f>SUM(D13:D18)</f>
        <v>2171</v>
      </c>
      <c r="E19" s="78">
        <f>SUM(E13:E18)</f>
        <v>2171</v>
      </c>
      <c r="F19" s="64" t="s">
        <v>190</v>
      </c>
    </row>
    <row r="20" spans="1:5" ht="21.75" thickTop="1">
      <c r="A20" s="82" t="s">
        <v>93</v>
      </c>
      <c r="B20" s="81"/>
      <c r="C20" s="75"/>
      <c r="D20" s="75"/>
      <c r="E20" s="75"/>
    </row>
    <row r="21" spans="1:5" ht="21">
      <c r="A21" s="76" t="s">
        <v>94</v>
      </c>
      <c r="B21" s="74" t="s">
        <v>77</v>
      </c>
      <c r="C21" s="75">
        <v>105890</v>
      </c>
      <c r="D21" s="75">
        <v>1474.55</v>
      </c>
      <c r="E21" s="75">
        <f>D21</f>
        <v>1474.55</v>
      </c>
    </row>
    <row r="22" spans="1:5" ht="21.75" thickBot="1">
      <c r="A22" s="77" t="s">
        <v>44</v>
      </c>
      <c r="B22" s="81"/>
      <c r="C22" s="78">
        <f>SUM(C21)</f>
        <v>105890</v>
      </c>
      <c r="D22" s="78">
        <f>SUM(D21)</f>
        <v>1474.55</v>
      </c>
      <c r="E22" s="78">
        <f>SUM(E21)</f>
        <v>1474.55</v>
      </c>
    </row>
    <row r="23" spans="1:5" ht="21.75" thickTop="1">
      <c r="A23" s="82" t="s">
        <v>95</v>
      </c>
      <c r="B23" s="81"/>
      <c r="C23" s="75"/>
      <c r="D23" s="75"/>
      <c r="E23" s="75"/>
    </row>
    <row r="24" spans="1:5" ht="21">
      <c r="A24" s="76" t="s">
        <v>96</v>
      </c>
      <c r="B24" s="74" t="s">
        <v>110</v>
      </c>
      <c r="C24" s="75">
        <v>68400</v>
      </c>
      <c r="D24" s="75">
        <v>0</v>
      </c>
      <c r="E24" s="75">
        <v>0</v>
      </c>
    </row>
    <row r="25" spans="1:5" ht="21">
      <c r="A25" s="76" t="s">
        <v>142</v>
      </c>
      <c r="B25" s="74" t="s">
        <v>111</v>
      </c>
      <c r="C25" s="75">
        <v>9300</v>
      </c>
      <c r="D25" s="75">
        <v>0</v>
      </c>
      <c r="E25" s="75">
        <v>0</v>
      </c>
    </row>
    <row r="26" spans="1:5" ht="21.75" thickBot="1">
      <c r="A26" s="77" t="s">
        <v>44</v>
      </c>
      <c r="B26" s="81"/>
      <c r="C26" s="78">
        <f>SUM(C24:C25)</f>
        <v>77700</v>
      </c>
      <c r="D26" s="78">
        <f>SUM(D24:D25)</f>
        <v>0</v>
      </c>
      <c r="E26" s="78">
        <f>SUM(E24:E25)</f>
        <v>0</v>
      </c>
    </row>
    <row r="27" spans="1:5" ht="21.75" thickTop="1">
      <c r="A27" s="83"/>
      <c r="B27" s="84"/>
      <c r="C27" s="85"/>
      <c r="D27" s="85"/>
      <c r="E27" s="85"/>
    </row>
    <row r="28" spans="1:5" ht="21">
      <c r="A28" s="83"/>
      <c r="B28" s="84"/>
      <c r="C28" s="85"/>
      <c r="D28" s="85"/>
      <c r="E28" s="85"/>
    </row>
    <row r="29" spans="1:5" ht="21">
      <c r="A29" s="83"/>
      <c r="B29" s="84"/>
      <c r="C29" s="85"/>
      <c r="D29" s="85"/>
      <c r="E29" s="85"/>
    </row>
    <row r="30" spans="1:5" ht="21">
      <c r="A30" s="83"/>
      <c r="B30" s="84"/>
      <c r="C30" s="85"/>
      <c r="D30" s="85"/>
      <c r="E30" s="85"/>
    </row>
    <row r="31" spans="1:5" ht="21">
      <c r="A31" s="83"/>
      <c r="B31" s="84"/>
      <c r="C31" s="85"/>
      <c r="D31" s="85"/>
      <c r="E31" s="85"/>
    </row>
    <row r="32" spans="1:5" ht="21">
      <c r="A32" s="83"/>
      <c r="B32" s="84"/>
      <c r="C32" s="85"/>
      <c r="D32" s="85"/>
      <c r="E32" s="85"/>
    </row>
    <row r="33" spans="1:5" ht="21">
      <c r="A33" s="83"/>
      <c r="B33" s="84"/>
      <c r="C33" s="85"/>
      <c r="D33" s="85"/>
      <c r="E33" s="85"/>
    </row>
    <row r="34" spans="1:6" ht="21">
      <c r="A34" s="86" t="s">
        <v>127</v>
      </c>
      <c r="B34" s="86"/>
      <c r="C34" s="86"/>
      <c r="D34" s="86"/>
      <c r="E34" s="86"/>
      <c r="F34" s="87"/>
    </row>
    <row r="35" spans="1:5" ht="21">
      <c r="A35" s="66" t="s">
        <v>18</v>
      </c>
      <c r="B35" s="67"/>
      <c r="C35" s="67"/>
      <c r="D35" s="67"/>
      <c r="E35" s="68"/>
    </row>
    <row r="36" spans="1:5" ht="21">
      <c r="A36" s="69" t="s">
        <v>51</v>
      </c>
      <c r="B36" s="69" t="s">
        <v>3</v>
      </c>
      <c r="C36" s="69" t="s">
        <v>49</v>
      </c>
      <c r="D36" s="69" t="s">
        <v>84</v>
      </c>
      <c r="E36" s="69" t="s">
        <v>85</v>
      </c>
    </row>
    <row r="37" spans="1:5" ht="21">
      <c r="A37" s="88" t="s">
        <v>97</v>
      </c>
      <c r="B37" s="81"/>
      <c r="C37" s="89"/>
      <c r="D37" s="89"/>
      <c r="E37" s="89"/>
    </row>
    <row r="38" spans="1:5" ht="21">
      <c r="A38" s="73" t="s">
        <v>98</v>
      </c>
      <c r="B38" s="81"/>
      <c r="C38" s="75"/>
      <c r="D38" s="75"/>
      <c r="E38" s="75"/>
    </row>
    <row r="39" spans="1:5" ht="21">
      <c r="A39" s="76" t="s">
        <v>113</v>
      </c>
      <c r="B39" s="74" t="s">
        <v>114</v>
      </c>
      <c r="C39" s="75">
        <v>3926965</v>
      </c>
      <c r="D39" s="75">
        <v>0</v>
      </c>
      <c r="E39" s="75">
        <v>0</v>
      </c>
    </row>
    <row r="40" spans="1:5" ht="21">
      <c r="A40" s="76" t="s">
        <v>143</v>
      </c>
      <c r="B40" s="74" t="s">
        <v>115</v>
      </c>
      <c r="C40" s="75">
        <v>1841384</v>
      </c>
      <c r="D40" s="75">
        <v>152138.59</v>
      </c>
      <c r="E40" s="75">
        <f>D40</f>
        <v>152138.59</v>
      </c>
    </row>
    <row r="41" spans="1:5" ht="21">
      <c r="A41" s="76" t="s">
        <v>116</v>
      </c>
      <c r="B41" s="74" t="s">
        <v>117</v>
      </c>
      <c r="C41" s="75">
        <v>18749</v>
      </c>
      <c r="D41" s="75">
        <v>0</v>
      </c>
      <c r="E41" s="75">
        <v>0</v>
      </c>
    </row>
    <row r="42" spans="1:5" ht="21">
      <c r="A42" s="76" t="s">
        <v>118</v>
      </c>
      <c r="B42" s="74" t="s">
        <v>112</v>
      </c>
      <c r="C42" s="75">
        <v>925618</v>
      </c>
      <c r="D42" s="75">
        <v>72825.61</v>
      </c>
      <c r="E42" s="75">
        <f>D42</f>
        <v>72825.61</v>
      </c>
    </row>
    <row r="43" spans="1:5" ht="21">
      <c r="A43" s="76" t="s">
        <v>119</v>
      </c>
      <c r="B43" s="81">
        <v>1006</v>
      </c>
      <c r="C43" s="75">
        <v>2394007</v>
      </c>
      <c r="D43" s="75">
        <v>216117.7</v>
      </c>
      <c r="E43" s="75">
        <f>D43</f>
        <v>216117.7</v>
      </c>
    </row>
    <row r="44" spans="1:5" ht="21">
      <c r="A44" s="76" t="s">
        <v>120</v>
      </c>
      <c r="B44" s="81">
        <v>1010</v>
      </c>
      <c r="C44" s="75">
        <v>41908</v>
      </c>
      <c r="D44" s="75">
        <v>0</v>
      </c>
      <c r="E44" s="75">
        <v>0</v>
      </c>
    </row>
    <row r="45" spans="1:5" ht="21">
      <c r="A45" s="76" t="s">
        <v>121</v>
      </c>
      <c r="B45" s="81">
        <v>1011</v>
      </c>
      <c r="C45" s="75">
        <v>64586</v>
      </c>
      <c r="D45" s="75">
        <v>0</v>
      </c>
      <c r="E45" s="75">
        <v>0</v>
      </c>
    </row>
    <row r="46" spans="1:5" ht="21">
      <c r="A46" s="76" t="s">
        <v>122</v>
      </c>
      <c r="B46" s="81">
        <v>1013</v>
      </c>
      <c r="C46" s="75">
        <v>420846</v>
      </c>
      <c r="D46" s="75">
        <v>0</v>
      </c>
      <c r="E46" s="75">
        <v>0</v>
      </c>
    </row>
    <row r="47" spans="1:5" ht="21.75" thickBot="1">
      <c r="A47" s="77" t="s">
        <v>44</v>
      </c>
      <c r="B47" s="81"/>
      <c r="C47" s="78">
        <f>SUM(C39:C46)</f>
        <v>9634063</v>
      </c>
      <c r="D47" s="78">
        <f>SUM(D39:D46)</f>
        <v>441081.9</v>
      </c>
      <c r="E47" s="78">
        <f>SUM(E39:E46)</f>
        <v>441081.9</v>
      </c>
    </row>
    <row r="48" spans="1:5" ht="21.75" thickTop="1">
      <c r="A48" s="73" t="s">
        <v>99</v>
      </c>
      <c r="B48" s="81"/>
      <c r="C48" s="75"/>
      <c r="D48" s="75"/>
      <c r="E48" s="75"/>
    </row>
    <row r="49" spans="1:5" ht="21">
      <c r="A49" s="76" t="s">
        <v>100</v>
      </c>
      <c r="B49" s="81">
        <v>2002</v>
      </c>
      <c r="C49" s="75">
        <v>7020692</v>
      </c>
      <c r="D49" s="75">
        <v>0</v>
      </c>
      <c r="E49" s="75">
        <v>0</v>
      </c>
    </row>
    <row r="50" spans="1:5" ht="21.75" thickBot="1">
      <c r="A50" s="77" t="s">
        <v>44</v>
      </c>
      <c r="B50" s="81"/>
      <c r="C50" s="78">
        <f>SUM(C49)</f>
        <v>7020692</v>
      </c>
      <c r="D50" s="78">
        <v>0</v>
      </c>
      <c r="E50" s="78">
        <v>0</v>
      </c>
    </row>
    <row r="51" spans="1:5" ht="21.75" thickTop="1">
      <c r="A51" s="77" t="s">
        <v>123</v>
      </c>
      <c r="B51" s="81"/>
      <c r="C51" s="90">
        <f>C11+C19+C22+C26+C47+C50</f>
        <v>17043562</v>
      </c>
      <c r="D51" s="90">
        <f>D11+D19+D22+D26+D47+D50</f>
        <v>445247.38</v>
      </c>
      <c r="E51" s="90">
        <f>E11+E19+E22+E26+E47+E50</f>
        <v>445247.38</v>
      </c>
    </row>
    <row r="52" spans="1:5" ht="21">
      <c r="A52" s="91" t="s">
        <v>185</v>
      </c>
      <c r="B52" s="71"/>
      <c r="C52" s="92"/>
      <c r="D52" s="92"/>
      <c r="E52" s="92"/>
    </row>
    <row r="53" spans="1:5" ht="21">
      <c r="A53" s="64" t="s">
        <v>186</v>
      </c>
      <c r="B53" s="81">
        <v>3001</v>
      </c>
      <c r="C53" s="93"/>
      <c r="D53" s="75">
        <v>56500</v>
      </c>
      <c r="E53" s="94">
        <f>D53</f>
        <v>56500</v>
      </c>
    </row>
    <row r="54" spans="1:5" ht="21">
      <c r="A54" s="64" t="s">
        <v>176</v>
      </c>
      <c r="B54" s="81"/>
      <c r="C54" s="89"/>
      <c r="D54" s="89"/>
      <c r="E54" s="89"/>
    </row>
    <row r="55" spans="1:5" ht="21">
      <c r="A55" s="95" t="s">
        <v>44</v>
      </c>
      <c r="B55" s="81"/>
      <c r="C55" s="96"/>
      <c r="D55" s="97">
        <f>SUM(D53:D54)</f>
        <v>56500</v>
      </c>
      <c r="E55" s="97">
        <f>SUM(E53:E54)</f>
        <v>56500</v>
      </c>
    </row>
    <row r="56" spans="2:5" ht="21">
      <c r="B56" s="98"/>
      <c r="C56" s="99"/>
      <c r="D56" s="99"/>
      <c r="E56" s="99"/>
    </row>
    <row r="68" spans="1:5" ht="21">
      <c r="A68" s="63" t="s">
        <v>128</v>
      </c>
      <c r="B68" s="63"/>
      <c r="C68" s="63"/>
      <c r="D68" s="63"/>
      <c r="E68" s="63"/>
    </row>
    <row r="69" spans="1:5" ht="21">
      <c r="A69" s="63" t="s">
        <v>83</v>
      </c>
      <c r="B69" s="63"/>
      <c r="C69" s="63"/>
      <c r="D69" s="63"/>
      <c r="E69" s="63"/>
    </row>
    <row r="70" spans="1:5" ht="21">
      <c r="A70" s="65" t="s">
        <v>205</v>
      </c>
      <c r="B70" s="65"/>
      <c r="C70" s="65"/>
      <c r="D70" s="65"/>
      <c r="E70" s="65"/>
    </row>
    <row r="71" spans="1:5" ht="21">
      <c r="A71" s="66" t="s">
        <v>18</v>
      </c>
      <c r="B71" s="67"/>
      <c r="C71" s="67"/>
      <c r="D71" s="67"/>
      <c r="E71" s="68"/>
    </row>
    <row r="72" spans="1:5" ht="21">
      <c r="A72" s="69" t="s">
        <v>51</v>
      </c>
      <c r="B72" s="69" t="s">
        <v>3</v>
      </c>
      <c r="C72" s="69" t="s">
        <v>49</v>
      </c>
      <c r="D72" s="69" t="s">
        <v>84</v>
      </c>
      <c r="E72" s="69" t="s">
        <v>85</v>
      </c>
    </row>
    <row r="73" spans="1:5" ht="21">
      <c r="A73" s="70" t="s">
        <v>86</v>
      </c>
      <c r="B73" s="71"/>
      <c r="C73" s="72"/>
      <c r="D73" s="72"/>
      <c r="E73" s="72"/>
    </row>
    <row r="74" spans="1:5" ht="21">
      <c r="A74" s="73" t="s">
        <v>87</v>
      </c>
      <c r="B74" s="74"/>
      <c r="C74" s="75"/>
      <c r="D74" s="75"/>
      <c r="E74" s="75"/>
    </row>
    <row r="75" spans="1:5" ht="21">
      <c r="A75" s="76" t="s">
        <v>88</v>
      </c>
      <c r="B75" s="74" t="s">
        <v>104</v>
      </c>
      <c r="C75" s="75">
        <v>37022</v>
      </c>
      <c r="D75" s="75">
        <v>0</v>
      </c>
      <c r="E75" s="75">
        <f>D75+E8</f>
        <v>0</v>
      </c>
    </row>
    <row r="76" spans="1:5" ht="21">
      <c r="A76" s="76" t="s">
        <v>89</v>
      </c>
      <c r="B76" s="74" t="s">
        <v>105</v>
      </c>
      <c r="C76" s="75">
        <v>112089</v>
      </c>
      <c r="D76" s="75">
        <v>19.91</v>
      </c>
      <c r="E76" s="75">
        <f>D76+E9</f>
        <v>539.8399999999999</v>
      </c>
    </row>
    <row r="77" spans="1:5" ht="21">
      <c r="A77" s="76" t="s">
        <v>183</v>
      </c>
      <c r="B77" s="74" t="s">
        <v>184</v>
      </c>
      <c r="C77" s="75">
        <v>400</v>
      </c>
      <c r="D77" s="75">
        <v>0</v>
      </c>
      <c r="E77" s="75">
        <f>D77+E10</f>
        <v>0</v>
      </c>
    </row>
    <row r="78" spans="1:5" ht="21.75" thickBot="1">
      <c r="A78" s="77" t="s">
        <v>44</v>
      </c>
      <c r="B78" s="64"/>
      <c r="C78" s="78">
        <f>SUM(C75:C77)</f>
        <v>149511</v>
      </c>
      <c r="D78" s="78">
        <f>SUM(D75:D77)</f>
        <v>19.91</v>
      </c>
      <c r="E78" s="78">
        <f>SUM(E75:E77)</f>
        <v>539.8399999999999</v>
      </c>
    </row>
    <row r="79" spans="1:5" ht="21.75" thickTop="1">
      <c r="A79" s="79" t="s">
        <v>90</v>
      </c>
      <c r="B79" s="64"/>
      <c r="C79" s="75"/>
      <c r="D79" s="75"/>
      <c r="E79" s="75"/>
    </row>
    <row r="80" spans="1:5" ht="21">
      <c r="A80" s="76" t="s">
        <v>91</v>
      </c>
      <c r="B80" s="74" t="s">
        <v>106</v>
      </c>
      <c r="C80" s="75">
        <v>27026</v>
      </c>
      <c r="D80" s="75">
        <v>1988</v>
      </c>
      <c r="E80" s="75">
        <f aca="true" t="shared" si="0" ref="E80:E85">D80+E13</f>
        <v>2249</v>
      </c>
    </row>
    <row r="81" spans="1:5" ht="21">
      <c r="A81" s="76" t="s">
        <v>92</v>
      </c>
      <c r="B81" s="74" t="s">
        <v>107</v>
      </c>
      <c r="C81" s="75">
        <v>1200</v>
      </c>
      <c r="D81" s="75">
        <v>0</v>
      </c>
      <c r="E81" s="75">
        <f t="shared" si="0"/>
        <v>0</v>
      </c>
    </row>
    <row r="82" spans="1:5" ht="21">
      <c r="A82" s="76" t="s">
        <v>144</v>
      </c>
      <c r="B82" s="74" t="s">
        <v>108</v>
      </c>
      <c r="C82" s="75">
        <v>11840</v>
      </c>
      <c r="D82" s="75">
        <v>0</v>
      </c>
      <c r="E82" s="75">
        <f t="shared" si="0"/>
        <v>0</v>
      </c>
    </row>
    <row r="83" spans="1:5" ht="21">
      <c r="A83" s="80" t="s">
        <v>191</v>
      </c>
      <c r="B83" s="74" t="s">
        <v>192</v>
      </c>
      <c r="C83" s="75">
        <v>0</v>
      </c>
      <c r="D83" s="75">
        <v>1600</v>
      </c>
      <c r="E83" s="75">
        <f t="shared" si="0"/>
        <v>3500</v>
      </c>
    </row>
    <row r="84" spans="1:5" ht="21">
      <c r="A84" s="76" t="s">
        <v>188</v>
      </c>
      <c r="B84" s="74" t="s">
        <v>109</v>
      </c>
      <c r="C84" s="75">
        <v>15640</v>
      </c>
      <c r="D84" s="75">
        <v>600</v>
      </c>
      <c r="E84" s="75">
        <f t="shared" si="0"/>
        <v>600</v>
      </c>
    </row>
    <row r="85" spans="1:5" ht="21">
      <c r="A85" s="76" t="s">
        <v>189</v>
      </c>
      <c r="B85" s="74" t="s">
        <v>187</v>
      </c>
      <c r="C85" s="75">
        <v>0</v>
      </c>
      <c r="D85" s="75">
        <v>0</v>
      </c>
      <c r="E85" s="75">
        <f t="shared" si="0"/>
        <v>10</v>
      </c>
    </row>
    <row r="86" spans="1:5" ht="21.75" thickBot="1">
      <c r="A86" s="77" t="s">
        <v>44</v>
      </c>
      <c r="B86" s="81"/>
      <c r="C86" s="78">
        <f>SUM(C80:C85)</f>
        <v>55706</v>
      </c>
      <c r="D86" s="78">
        <f>SUM(D80:D85)</f>
        <v>4188</v>
      </c>
      <c r="E86" s="78">
        <f>SUM(E80:E85)</f>
        <v>6359</v>
      </c>
    </row>
    <row r="87" spans="1:5" ht="21.75" thickTop="1">
      <c r="A87" s="82" t="s">
        <v>93</v>
      </c>
      <c r="B87" s="81"/>
      <c r="C87" s="75"/>
      <c r="D87" s="75"/>
      <c r="E87" s="75"/>
    </row>
    <row r="88" spans="1:5" ht="21">
      <c r="A88" s="76" t="s">
        <v>94</v>
      </c>
      <c r="B88" s="74" t="s">
        <v>77</v>
      </c>
      <c r="C88" s="75">
        <v>105890</v>
      </c>
      <c r="D88" s="75">
        <v>1053.75</v>
      </c>
      <c r="E88" s="75">
        <f>D88+E21</f>
        <v>2528.3</v>
      </c>
    </row>
    <row r="89" spans="1:5" ht="21.75" thickBot="1">
      <c r="A89" s="77" t="s">
        <v>44</v>
      </c>
      <c r="B89" s="81"/>
      <c r="C89" s="78">
        <f>SUM(C88)</f>
        <v>105890</v>
      </c>
      <c r="D89" s="78">
        <f>SUM(D88)</f>
        <v>1053.75</v>
      </c>
      <c r="E89" s="78">
        <f>SUM(E88)</f>
        <v>2528.3</v>
      </c>
    </row>
    <row r="90" spans="1:5" ht="21.75" thickTop="1">
      <c r="A90" s="82" t="s">
        <v>95</v>
      </c>
      <c r="B90" s="81"/>
      <c r="C90" s="75"/>
      <c r="D90" s="75"/>
      <c r="E90" s="75"/>
    </row>
    <row r="91" spans="1:5" ht="21">
      <c r="A91" s="76" t="s">
        <v>96</v>
      </c>
      <c r="B91" s="74" t="s">
        <v>110</v>
      </c>
      <c r="C91" s="75">
        <v>68400</v>
      </c>
      <c r="D91" s="75">
        <v>33500</v>
      </c>
      <c r="E91" s="75">
        <f>D91+E24</f>
        <v>33500</v>
      </c>
    </row>
    <row r="92" spans="1:5" ht="21">
      <c r="A92" s="76" t="s">
        <v>142</v>
      </c>
      <c r="B92" s="74" t="s">
        <v>111</v>
      </c>
      <c r="C92" s="75">
        <v>9300</v>
      </c>
      <c r="D92" s="75">
        <v>0</v>
      </c>
      <c r="E92" s="75">
        <f>D92+E25</f>
        <v>0</v>
      </c>
    </row>
    <row r="93" spans="1:5" ht="21.75" thickBot="1">
      <c r="A93" s="77" t="s">
        <v>44</v>
      </c>
      <c r="B93" s="81"/>
      <c r="C93" s="78">
        <f>SUM(C91:C92)</f>
        <v>77700</v>
      </c>
      <c r="D93" s="78">
        <f>SUM(D91:D92)</f>
        <v>33500</v>
      </c>
      <c r="E93" s="78">
        <f>SUM(E91:E92)</f>
        <v>33500</v>
      </c>
    </row>
    <row r="94" spans="1:5" ht="21.75" thickTop="1">
      <c r="A94" s="83"/>
      <c r="B94" s="84"/>
      <c r="C94" s="85"/>
      <c r="D94" s="85"/>
      <c r="E94" s="85"/>
    </row>
    <row r="95" spans="1:5" ht="21">
      <c r="A95" s="83"/>
      <c r="B95" s="84"/>
      <c r="C95" s="85"/>
      <c r="D95" s="85"/>
      <c r="E95" s="85"/>
    </row>
    <row r="96" spans="1:5" ht="21">
      <c r="A96" s="83"/>
      <c r="B96" s="84"/>
      <c r="C96" s="85"/>
      <c r="D96" s="85"/>
      <c r="E96" s="85"/>
    </row>
    <row r="97" spans="1:5" ht="21">
      <c r="A97" s="83"/>
      <c r="B97" s="84"/>
      <c r="C97" s="85"/>
      <c r="D97" s="85"/>
      <c r="E97" s="85"/>
    </row>
    <row r="98" spans="1:5" ht="21">
      <c r="A98" s="83"/>
      <c r="B98" s="84"/>
      <c r="C98" s="85"/>
      <c r="D98" s="85"/>
      <c r="E98" s="85"/>
    </row>
    <row r="99" spans="1:5" ht="21">
      <c r="A99" s="83"/>
      <c r="B99" s="84"/>
      <c r="C99" s="85"/>
      <c r="D99" s="85"/>
      <c r="E99" s="85"/>
    </row>
    <row r="100" spans="1:5" ht="21">
      <c r="A100" s="83"/>
      <c r="B100" s="84"/>
      <c r="C100" s="85"/>
      <c r="D100" s="85"/>
      <c r="E100" s="85"/>
    </row>
    <row r="101" spans="1:5" ht="21">
      <c r="A101" s="86" t="s">
        <v>127</v>
      </c>
      <c r="B101" s="86"/>
      <c r="C101" s="86"/>
      <c r="D101" s="86"/>
      <c r="E101" s="86"/>
    </row>
    <row r="102" spans="1:5" ht="21">
      <c r="A102" s="66" t="s">
        <v>18</v>
      </c>
      <c r="B102" s="67"/>
      <c r="C102" s="67"/>
      <c r="D102" s="67"/>
      <c r="E102" s="68"/>
    </row>
    <row r="103" spans="1:5" ht="21">
      <c r="A103" s="69" t="s">
        <v>51</v>
      </c>
      <c r="B103" s="69" t="s">
        <v>3</v>
      </c>
      <c r="C103" s="69" t="s">
        <v>49</v>
      </c>
      <c r="D103" s="69" t="s">
        <v>84</v>
      </c>
      <c r="E103" s="69" t="s">
        <v>85</v>
      </c>
    </row>
    <row r="104" spans="1:5" ht="21">
      <c r="A104" s="88" t="s">
        <v>97</v>
      </c>
      <c r="B104" s="81"/>
      <c r="C104" s="89"/>
      <c r="D104" s="89"/>
      <c r="E104" s="89"/>
    </row>
    <row r="105" spans="1:5" ht="21">
      <c r="A105" s="73" t="s">
        <v>98</v>
      </c>
      <c r="B105" s="81"/>
      <c r="C105" s="75"/>
      <c r="D105" s="75"/>
      <c r="E105" s="75"/>
    </row>
    <row r="106" spans="1:5" ht="21">
      <c r="A106" s="76" t="s">
        <v>113</v>
      </c>
      <c r="B106" s="74" t="s">
        <v>114</v>
      </c>
      <c r="C106" s="75">
        <v>3926965</v>
      </c>
      <c r="D106" s="75">
        <v>0</v>
      </c>
      <c r="E106" s="75">
        <f aca="true" t="shared" si="1" ref="E106:E113">D106+E39</f>
        <v>0</v>
      </c>
    </row>
    <row r="107" spans="1:5" ht="21">
      <c r="A107" s="76" t="s">
        <v>143</v>
      </c>
      <c r="B107" s="74" t="s">
        <v>115</v>
      </c>
      <c r="C107" s="75">
        <v>1841384</v>
      </c>
      <c r="D107" s="75">
        <v>131246.53</v>
      </c>
      <c r="E107" s="75">
        <f t="shared" si="1"/>
        <v>283385.12</v>
      </c>
    </row>
    <row r="108" spans="1:5" ht="21">
      <c r="A108" s="76" t="s">
        <v>116</v>
      </c>
      <c r="B108" s="74" t="s">
        <v>117</v>
      </c>
      <c r="C108" s="75">
        <v>18749</v>
      </c>
      <c r="D108" s="75">
        <v>12366.6</v>
      </c>
      <c r="E108" s="75">
        <f t="shared" si="1"/>
        <v>12366.6</v>
      </c>
    </row>
    <row r="109" spans="1:5" ht="21">
      <c r="A109" s="76" t="s">
        <v>118</v>
      </c>
      <c r="B109" s="74" t="s">
        <v>112</v>
      </c>
      <c r="C109" s="75">
        <v>925618</v>
      </c>
      <c r="D109" s="75">
        <v>9391.13</v>
      </c>
      <c r="E109" s="75">
        <f t="shared" si="1"/>
        <v>82216.74</v>
      </c>
    </row>
    <row r="110" spans="1:5" ht="21">
      <c r="A110" s="76" t="s">
        <v>119</v>
      </c>
      <c r="B110" s="81">
        <v>1006</v>
      </c>
      <c r="C110" s="75">
        <v>2394007</v>
      </c>
      <c r="D110" s="75">
        <v>35067.62</v>
      </c>
      <c r="E110" s="75">
        <f t="shared" si="1"/>
        <v>251185.32</v>
      </c>
    </row>
    <row r="111" spans="1:5" ht="21">
      <c r="A111" s="76" t="s">
        <v>120</v>
      </c>
      <c r="B111" s="81">
        <v>1010</v>
      </c>
      <c r="C111" s="75">
        <v>41908</v>
      </c>
      <c r="D111" s="75">
        <v>0</v>
      </c>
      <c r="E111" s="75">
        <f t="shared" si="1"/>
        <v>0</v>
      </c>
    </row>
    <row r="112" spans="1:5" ht="21">
      <c r="A112" s="76" t="s">
        <v>121</v>
      </c>
      <c r="B112" s="81">
        <v>1011</v>
      </c>
      <c r="C112" s="75">
        <v>64586</v>
      </c>
      <c r="D112" s="75">
        <v>13929.94</v>
      </c>
      <c r="E112" s="75">
        <f t="shared" si="1"/>
        <v>13929.94</v>
      </c>
    </row>
    <row r="113" spans="1:5" ht="21">
      <c r="A113" s="76" t="s">
        <v>122</v>
      </c>
      <c r="B113" s="81">
        <v>1013</v>
      </c>
      <c r="C113" s="75">
        <v>420846</v>
      </c>
      <c r="D113" s="75">
        <v>89427</v>
      </c>
      <c r="E113" s="75">
        <f t="shared" si="1"/>
        <v>89427</v>
      </c>
    </row>
    <row r="114" spans="1:5" ht="21.75" thickBot="1">
      <c r="A114" s="77" t="s">
        <v>44</v>
      </c>
      <c r="B114" s="81"/>
      <c r="C114" s="78">
        <f>SUM(C106:C113)</f>
        <v>9634063</v>
      </c>
      <c r="D114" s="78">
        <f>SUM(D106:D113)</f>
        <v>291428.82</v>
      </c>
      <c r="E114" s="78">
        <f>SUM(E106:E113)</f>
        <v>732510.72</v>
      </c>
    </row>
    <row r="115" spans="1:5" ht="21.75" thickTop="1">
      <c r="A115" s="73" t="s">
        <v>99</v>
      </c>
      <c r="B115" s="81"/>
      <c r="C115" s="75"/>
      <c r="D115" s="75"/>
      <c r="E115" s="75"/>
    </row>
    <row r="116" spans="1:5" ht="21">
      <c r="A116" s="76" t="s">
        <v>100</v>
      </c>
      <c r="B116" s="81">
        <v>2002</v>
      </c>
      <c r="C116" s="75">
        <v>7020692</v>
      </c>
      <c r="D116" s="75">
        <v>0</v>
      </c>
      <c r="E116" s="75">
        <v>0</v>
      </c>
    </row>
    <row r="117" spans="1:5" ht="21.75" thickBot="1">
      <c r="A117" s="77" t="s">
        <v>44</v>
      </c>
      <c r="B117" s="81"/>
      <c r="C117" s="78">
        <f>SUM(C116)</f>
        <v>7020692</v>
      </c>
      <c r="D117" s="78">
        <v>0</v>
      </c>
      <c r="E117" s="78">
        <v>0</v>
      </c>
    </row>
    <row r="118" spans="1:5" ht="21.75" thickTop="1">
      <c r="A118" s="77" t="s">
        <v>123</v>
      </c>
      <c r="B118" s="81"/>
      <c r="C118" s="90">
        <f>C78+C86+C89+C93+C114+C117</f>
        <v>17043562</v>
      </c>
      <c r="D118" s="90">
        <f>D78+D86+D89+D93+D114+D117</f>
        <v>330190.48</v>
      </c>
      <c r="E118" s="90">
        <f>E78+E86+E89+E93+E114+E117</f>
        <v>775437.86</v>
      </c>
    </row>
    <row r="119" spans="1:5" ht="21">
      <c r="A119" s="91" t="s">
        <v>185</v>
      </c>
      <c r="B119" s="71"/>
      <c r="C119" s="92"/>
      <c r="D119" s="92"/>
      <c r="E119" s="92"/>
    </row>
    <row r="120" spans="1:5" ht="21">
      <c r="A120" s="64" t="s">
        <v>186</v>
      </c>
      <c r="B120" s="81">
        <v>3001</v>
      </c>
      <c r="C120" s="93"/>
      <c r="D120" s="75">
        <v>483000</v>
      </c>
      <c r="E120" s="94">
        <f>D120+E53</f>
        <v>539500</v>
      </c>
    </row>
    <row r="121" spans="1:5" ht="21">
      <c r="A121" s="64" t="s">
        <v>176</v>
      </c>
      <c r="B121" s="81"/>
      <c r="C121" s="89"/>
      <c r="D121" s="89"/>
      <c r="E121" s="94"/>
    </row>
    <row r="122" spans="1:5" ht="21">
      <c r="A122" s="64" t="s">
        <v>206</v>
      </c>
      <c r="B122" s="81">
        <v>3001</v>
      </c>
      <c r="C122" s="89"/>
      <c r="D122" s="75">
        <v>1545000</v>
      </c>
      <c r="E122" s="94">
        <f>D122</f>
        <v>1545000</v>
      </c>
    </row>
    <row r="123" spans="1:5" ht="21">
      <c r="A123" s="64" t="s">
        <v>207</v>
      </c>
      <c r="B123" s="81"/>
      <c r="C123" s="89"/>
      <c r="D123" s="89"/>
      <c r="E123" s="94">
        <f>D123+E56</f>
        <v>0</v>
      </c>
    </row>
    <row r="124" spans="1:5" ht="21">
      <c r="A124" s="95" t="s">
        <v>44</v>
      </c>
      <c r="B124" s="81"/>
      <c r="C124" s="96"/>
      <c r="D124" s="97">
        <f>SUM(D120:D121)</f>
        <v>483000</v>
      </c>
      <c r="E124" s="97">
        <f>SUM(E120:E121)</f>
        <v>539500</v>
      </c>
    </row>
    <row r="125" spans="2:5" ht="21">
      <c r="B125" s="98"/>
      <c r="C125" s="99"/>
      <c r="D125" s="99"/>
      <c r="E125" s="99"/>
    </row>
    <row r="135" spans="1:5" ht="21">
      <c r="A135" s="63" t="s">
        <v>128</v>
      </c>
      <c r="B135" s="63"/>
      <c r="C135" s="63"/>
      <c r="D135" s="63"/>
      <c r="E135" s="63"/>
    </row>
    <row r="136" spans="1:5" ht="21">
      <c r="A136" s="63" t="s">
        <v>83</v>
      </c>
      <c r="B136" s="63"/>
      <c r="C136" s="63"/>
      <c r="D136" s="63"/>
      <c r="E136" s="63"/>
    </row>
    <row r="137" spans="1:5" ht="21">
      <c r="A137" s="65" t="s">
        <v>214</v>
      </c>
      <c r="B137" s="65"/>
      <c r="C137" s="65"/>
      <c r="D137" s="65"/>
      <c r="E137" s="65"/>
    </row>
    <row r="138" spans="1:5" ht="21">
      <c r="A138" s="66" t="s">
        <v>18</v>
      </c>
      <c r="B138" s="67"/>
      <c r="C138" s="67"/>
      <c r="D138" s="67"/>
      <c r="E138" s="68"/>
    </row>
    <row r="139" spans="1:5" ht="21">
      <c r="A139" s="69" t="s">
        <v>51</v>
      </c>
      <c r="B139" s="69" t="s">
        <v>3</v>
      </c>
      <c r="C139" s="69" t="s">
        <v>49</v>
      </c>
      <c r="D139" s="69" t="s">
        <v>84</v>
      </c>
      <c r="E139" s="69" t="s">
        <v>85</v>
      </c>
    </row>
    <row r="140" spans="1:5" ht="21">
      <c r="A140" s="70" t="s">
        <v>86</v>
      </c>
      <c r="B140" s="71"/>
      <c r="C140" s="72"/>
      <c r="D140" s="72"/>
      <c r="E140" s="72"/>
    </row>
    <row r="141" spans="1:5" ht="21">
      <c r="A141" s="73" t="s">
        <v>87</v>
      </c>
      <c r="B141" s="74"/>
      <c r="C141" s="75"/>
      <c r="D141" s="75"/>
      <c r="E141" s="75"/>
    </row>
    <row r="142" spans="1:5" ht="21">
      <c r="A142" s="76" t="s">
        <v>88</v>
      </c>
      <c r="B142" s="74" t="s">
        <v>104</v>
      </c>
      <c r="C142" s="75">
        <v>37022</v>
      </c>
      <c r="D142" s="75">
        <v>0</v>
      </c>
      <c r="E142" s="75">
        <f>D142+E75</f>
        <v>0</v>
      </c>
    </row>
    <row r="143" spans="1:5" ht="21">
      <c r="A143" s="76" t="s">
        <v>89</v>
      </c>
      <c r="B143" s="74" t="s">
        <v>105</v>
      </c>
      <c r="C143" s="75">
        <v>112089</v>
      </c>
      <c r="D143" s="75">
        <v>723.32</v>
      </c>
      <c r="E143" s="75">
        <f>D143+E76</f>
        <v>1263.1599999999999</v>
      </c>
    </row>
    <row r="144" spans="1:5" ht="21">
      <c r="A144" s="76" t="s">
        <v>183</v>
      </c>
      <c r="B144" s="74" t="s">
        <v>184</v>
      </c>
      <c r="C144" s="75">
        <v>400</v>
      </c>
      <c r="D144" s="75">
        <v>0</v>
      </c>
      <c r="E144" s="75">
        <f>D144+E77</f>
        <v>0</v>
      </c>
    </row>
    <row r="145" spans="1:5" ht="21.75" thickBot="1">
      <c r="A145" s="77" t="s">
        <v>44</v>
      </c>
      <c r="B145" s="64"/>
      <c r="C145" s="78">
        <f>SUM(C142:C144)</f>
        <v>149511</v>
      </c>
      <c r="D145" s="78">
        <f>SUM(D142:D144)</f>
        <v>723.32</v>
      </c>
      <c r="E145" s="78">
        <f>SUM(E142:E144)</f>
        <v>1263.1599999999999</v>
      </c>
    </row>
    <row r="146" spans="1:5" ht="21.75" thickTop="1">
      <c r="A146" s="79" t="s">
        <v>90</v>
      </c>
      <c r="B146" s="64"/>
      <c r="C146" s="75"/>
      <c r="D146" s="75"/>
      <c r="E146" s="75"/>
    </row>
    <row r="147" spans="1:5" ht="21">
      <c r="A147" s="76" t="s">
        <v>91</v>
      </c>
      <c r="B147" s="74" t="s">
        <v>106</v>
      </c>
      <c r="C147" s="75">
        <v>27026</v>
      </c>
      <c r="D147" s="75">
        <v>368</v>
      </c>
      <c r="E147" s="75">
        <f aca="true" t="shared" si="2" ref="E147:E152">D147+E80</f>
        <v>2617</v>
      </c>
    </row>
    <row r="148" spans="1:5" ht="21">
      <c r="A148" s="76" t="s">
        <v>92</v>
      </c>
      <c r="B148" s="74" t="s">
        <v>107</v>
      </c>
      <c r="C148" s="75">
        <v>1200</v>
      </c>
      <c r="D148" s="75">
        <v>0</v>
      </c>
      <c r="E148" s="75">
        <f t="shared" si="2"/>
        <v>0</v>
      </c>
    </row>
    <row r="149" spans="1:5" ht="21">
      <c r="A149" s="76" t="s">
        <v>144</v>
      </c>
      <c r="B149" s="74" t="s">
        <v>108</v>
      </c>
      <c r="C149" s="75">
        <v>11840</v>
      </c>
      <c r="D149" s="75">
        <v>500</v>
      </c>
      <c r="E149" s="75">
        <f t="shared" si="2"/>
        <v>500</v>
      </c>
    </row>
    <row r="150" spans="1:5" ht="21">
      <c r="A150" s="80" t="s">
        <v>191</v>
      </c>
      <c r="B150" s="74" t="s">
        <v>192</v>
      </c>
      <c r="C150" s="75">
        <v>0</v>
      </c>
      <c r="D150" s="75">
        <v>2000</v>
      </c>
      <c r="E150" s="75">
        <f t="shared" si="2"/>
        <v>5500</v>
      </c>
    </row>
    <row r="151" spans="1:5" ht="21">
      <c r="A151" s="76" t="s">
        <v>188</v>
      </c>
      <c r="B151" s="74" t="s">
        <v>109</v>
      </c>
      <c r="C151" s="75">
        <v>15640</v>
      </c>
      <c r="D151" s="75">
        <v>200</v>
      </c>
      <c r="E151" s="75">
        <f t="shared" si="2"/>
        <v>800</v>
      </c>
    </row>
    <row r="152" spans="1:5" ht="21">
      <c r="A152" s="76" t="s">
        <v>189</v>
      </c>
      <c r="B152" s="74" t="s">
        <v>187</v>
      </c>
      <c r="C152" s="75">
        <v>0</v>
      </c>
      <c r="D152" s="75">
        <v>0</v>
      </c>
      <c r="E152" s="75">
        <f t="shared" si="2"/>
        <v>10</v>
      </c>
    </row>
    <row r="153" spans="1:5" ht="21.75" thickBot="1">
      <c r="A153" s="77" t="s">
        <v>44</v>
      </c>
      <c r="B153" s="81"/>
      <c r="C153" s="78">
        <f>SUM(C147:C152)</f>
        <v>55706</v>
      </c>
      <c r="D153" s="78">
        <f>SUM(D147:D152)</f>
        <v>3068</v>
      </c>
      <c r="E153" s="78">
        <f>SUM(E147:E152)</f>
        <v>9427</v>
      </c>
    </row>
    <row r="154" spans="1:5" ht="21.75" thickTop="1">
      <c r="A154" s="82" t="s">
        <v>93</v>
      </c>
      <c r="B154" s="81"/>
      <c r="C154" s="75"/>
      <c r="D154" s="75"/>
      <c r="E154" s="75"/>
    </row>
    <row r="155" spans="1:5" ht="21">
      <c r="A155" s="76" t="s">
        <v>94</v>
      </c>
      <c r="B155" s="74" t="s">
        <v>77</v>
      </c>
      <c r="C155" s="75">
        <v>105890</v>
      </c>
      <c r="D155" s="75">
        <v>15849.64</v>
      </c>
      <c r="E155" s="75">
        <f>D155+E88</f>
        <v>18377.94</v>
      </c>
    </row>
    <row r="156" spans="1:5" ht="21.75" thickBot="1">
      <c r="A156" s="77" t="s">
        <v>44</v>
      </c>
      <c r="B156" s="81"/>
      <c r="C156" s="78">
        <f>SUM(C155)</f>
        <v>105890</v>
      </c>
      <c r="D156" s="78">
        <f>SUM(D155)</f>
        <v>15849.64</v>
      </c>
      <c r="E156" s="78">
        <f>SUM(E155)</f>
        <v>18377.94</v>
      </c>
    </row>
    <row r="157" spans="1:5" ht="21.75" thickTop="1">
      <c r="A157" s="100" t="s">
        <v>218</v>
      </c>
      <c r="B157" s="81"/>
      <c r="C157" s="101"/>
      <c r="D157" s="101"/>
      <c r="E157" s="101"/>
    </row>
    <row r="158" spans="1:5" ht="21">
      <c r="A158" s="80" t="s">
        <v>219</v>
      </c>
      <c r="B158" s="81"/>
      <c r="C158" s="101">
        <v>0</v>
      </c>
      <c r="D158" s="101">
        <v>400</v>
      </c>
      <c r="E158" s="101">
        <v>400</v>
      </c>
    </row>
    <row r="159" spans="1:5" ht="21">
      <c r="A159" s="102" t="s">
        <v>44</v>
      </c>
      <c r="B159" s="103"/>
      <c r="C159" s="104">
        <v>0</v>
      </c>
      <c r="D159" s="104">
        <v>400</v>
      </c>
      <c r="E159" s="104">
        <v>400</v>
      </c>
    </row>
    <row r="160" spans="1:5" ht="21">
      <c r="A160" s="82" t="s">
        <v>95</v>
      </c>
      <c r="B160" s="81"/>
      <c r="C160" s="75"/>
      <c r="D160" s="75"/>
      <c r="E160" s="75"/>
    </row>
    <row r="161" spans="1:5" ht="21">
      <c r="A161" s="76" t="s">
        <v>96</v>
      </c>
      <c r="B161" s="74" t="s">
        <v>110</v>
      </c>
      <c r="C161" s="75">
        <v>68400</v>
      </c>
      <c r="D161" s="75">
        <v>12000</v>
      </c>
      <c r="E161" s="75">
        <f>D161+E91</f>
        <v>45500</v>
      </c>
    </row>
    <row r="162" spans="1:5" ht="21">
      <c r="A162" s="76" t="s">
        <v>142</v>
      </c>
      <c r="B162" s="74" t="s">
        <v>111</v>
      </c>
      <c r="C162" s="75">
        <v>9300</v>
      </c>
      <c r="D162" s="75">
        <v>0</v>
      </c>
      <c r="E162" s="75">
        <f>D162+E92</f>
        <v>0</v>
      </c>
    </row>
    <row r="163" spans="1:5" ht="21.75" thickBot="1">
      <c r="A163" s="77" t="s">
        <v>44</v>
      </c>
      <c r="B163" s="81"/>
      <c r="C163" s="78">
        <f>SUM(C161:C162)</f>
        <v>77700</v>
      </c>
      <c r="D163" s="78">
        <f>SUM(D161:D162)</f>
        <v>12000</v>
      </c>
      <c r="E163" s="78">
        <f>SUM(E161:E162)</f>
        <v>45500</v>
      </c>
    </row>
    <row r="164" spans="1:5" ht="21.75" thickTop="1">
      <c r="A164" s="83"/>
      <c r="B164" s="84"/>
      <c r="C164" s="85"/>
      <c r="D164" s="85"/>
      <c r="E164" s="85"/>
    </row>
    <row r="165" spans="1:5" ht="17.25" customHeight="1">
      <c r="A165" s="83"/>
      <c r="B165" s="84"/>
      <c r="C165" s="85"/>
      <c r="D165" s="85"/>
      <c r="E165" s="85"/>
    </row>
    <row r="166" spans="1:5" ht="17.25" customHeight="1">
      <c r="A166" s="83"/>
      <c r="B166" s="84"/>
      <c r="C166" s="85"/>
      <c r="D166" s="85"/>
      <c r="E166" s="85"/>
    </row>
    <row r="167" spans="1:5" ht="17.25" customHeight="1">
      <c r="A167" s="83"/>
      <c r="B167" s="84"/>
      <c r="C167" s="85"/>
      <c r="D167" s="85"/>
      <c r="E167" s="85"/>
    </row>
    <row r="168" spans="1:5" ht="17.25" customHeight="1">
      <c r="A168" s="83"/>
      <c r="B168" s="84"/>
      <c r="C168" s="85"/>
      <c r="D168" s="85"/>
      <c r="E168" s="85"/>
    </row>
    <row r="169" spans="1:5" ht="21">
      <c r="A169" s="86" t="s">
        <v>127</v>
      </c>
      <c r="B169" s="86"/>
      <c r="C169" s="86"/>
      <c r="D169" s="86"/>
      <c r="E169" s="86"/>
    </row>
    <row r="170" spans="1:5" ht="21">
      <c r="A170" s="66" t="s">
        <v>18</v>
      </c>
      <c r="B170" s="67"/>
      <c r="C170" s="67"/>
      <c r="D170" s="67"/>
      <c r="E170" s="68"/>
    </row>
    <row r="171" spans="1:5" ht="21">
      <c r="A171" s="69" t="s">
        <v>51</v>
      </c>
      <c r="B171" s="69" t="s">
        <v>3</v>
      </c>
      <c r="C171" s="69" t="s">
        <v>49</v>
      </c>
      <c r="D171" s="69" t="s">
        <v>84</v>
      </c>
      <c r="E171" s="69" t="s">
        <v>85</v>
      </c>
    </row>
    <row r="172" spans="1:5" ht="21">
      <c r="A172" s="88" t="s">
        <v>97</v>
      </c>
      <c r="B172" s="81"/>
      <c r="C172" s="89"/>
      <c r="D172" s="89"/>
      <c r="E172" s="89"/>
    </row>
    <row r="173" spans="1:5" ht="21">
      <c r="A173" s="73" t="s">
        <v>98</v>
      </c>
      <c r="B173" s="81"/>
      <c r="C173" s="75"/>
      <c r="D173" s="75"/>
      <c r="E173" s="75"/>
    </row>
    <row r="174" spans="1:5" ht="21">
      <c r="A174" s="76" t="s">
        <v>113</v>
      </c>
      <c r="B174" s="74" t="s">
        <v>114</v>
      </c>
      <c r="C174" s="75">
        <v>3926965</v>
      </c>
      <c r="D174" s="75">
        <v>780577.24</v>
      </c>
      <c r="E174" s="75">
        <f aca="true" t="shared" si="3" ref="E174:E181">D174+E106</f>
        <v>780577.24</v>
      </c>
    </row>
    <row r="175" spans="1:5" ht="21">
      <c r="A175" s="76" t="s">
        <v>143</v>
      </c>
      <c r="B175" s="74" t="s">
        <v>115</v>
      </c>
      <c r="C175" s="75">
        <v>1841384</v>
      </c>
      <c r="D175" s="75">
        <v>162484.72</v>
      </c>
      <c r="E175" s="75">
        <f t="shared" si="3"/>
        <v>445869.83999999997</v>
      </c>
    </row>
    <row r="176" spans="1:5" ht="21">
      <c r="A176" s="76" t="s">
        <v>116</v>
      </c>
      <c r="B176" s="74" t="s">
        <v>117</v>
      </c>
      <c r="C176" s="75">
        <v>18749</v>
      </c>
      <c r="D176" s="75">
        <v>0</v>
      </c>
      <c r="E176" s="75">
        <f t="shared" si="3"/>
        <v>12366.6</v>
      </c>
    </row>
    <row r="177" spans="1:5" ht="21">
      <c r="A177" s="76" t="s">
        <v>118</v>
      </c>
      <c r="B177" s="74" t="s">
        <v>112</v>
      </c>
      <c r="C177" s="75">
        <v>925618</v>
      </c>
      <c r="D177" s="75">
        <v>145019.17</v>
      </c>
      <c r="E177" s="75">
        <f t="shared" si="3"/>
        <v>227235.91000000003</v>
      </c>
    </row>
    <row r="178" spans="1:5" ht="21">
      <c r="A178" s="76" t="s">
        <v>119</v>
      </c>
      <c r="B178" s="81">
        <v>1006</v>
      </c>
      <c r="C178" s="75">
        <v>2394007</v>
      </c>
      <c r="D178" s="75">
        <v>375920.65</v>
      </c>
      <c r="E178" s="75">
        <f t="shared" si="3"/>
        <v>627105.97</v>
      </c>
    </row>
    <row r="179" spans="1:5" ht="21">
      <c r="A179" s="76" t="s">
        <v>120</v>
      </c>
      <c r="B179" s="81">
        <v>1010</v>
      </c>
      <c r="C179" s="75">
        <v>41908</v>
      </c>
      <c r="D179" s="75">
        <v>32300.19</v>
      </c>
      <c r="E179" s="75">
        <f t="shared" si="3"/>
        <v>32300.19</v>
      </c>
    </row>
    <row r="180" spans="1:5" ht="21">
      <c r="A180" s="76" t="s">
        <v>121</v>
      </c>
      <c r="B180" s="81">
        <v>1011</v>
      </c>
      <c r="C180" s="75">
        <v>64586</v>
      </c>
      <c r="D180" s="75">
        <v>0</v>
      </c>
      <c r="E180" s="75">
        <f t="shared" si="3"/>
        <v>13929.94</v>
      </c>
    </row>
    <row r="181" spans="1:5" ht="21">
      <c r="A181" s="76" t="s">
        <v>122</v>
      </c>
      <c r="B181" s="81">
        <v>1013</v>
      </c>
      <c r="C181" s="75">
        <v>420846</v>
      </c>
      <c r="D181" s="75">
        <v>64913</v>
      </c>
      <c r="E181" s="75">
        <f t="shared" si="3"/>
        <v>154340</v>
      </c>
    </row>
    <row r="182" spans="1:5" ht="21.75" thickBot="1">
      <c r="A182" s="77" t="s">
        <v>44</v>
      </c>
      <c r="B182" s="81"/>
      <c r="C182" s="78">
        <f>SUM(C174:C181)</f>
        <v>9634063</v>
      </c>
      <c r="D182" s="78">
        <f>SUM(D174:D181)</f>
        <v>1561214.9699999997</v>
      </c>
      <c r="E182" s="78">
        <f>SUM(E174:E181)</f>
        <v>2293725.6900000004</v>
      </c>
    </row>
    <row r="183" spans="1:5" ht="21.75" thickTop="1">
      <c r="A183" s="73" t="s">
        <v>99</v>
      </c>
      <c r="B183" s="81"/>
      <c r="C183" s="75"/>
      <c r="D183" s="75"/>
      <c r="E183" s="75"/>
    </row>
    <row r="184" spans="1:5" ht="21">
      <c r="A184" s="76" t="s">
        <v>100</v>
      </c>
      <c r="B184" s="81">
        <v>2002</v>
      </c>
      <c r="C184" s="75">
        <v>7020692</v>
      </c>
      <c r="D184" s="75">
        <v>0</v>
      </c>
      <c r="E184" s="75">
        <v>0</v>
      </c>
    </row>
    <row r="185" spans="1:5" ht="21.75" thickBot="1">
      <c r="A185" s="77" t="s">
        <v>44</v>
      </c>
      <c r="B185" s="81"/>
      <c r="C185" s="78">
        <f>SUM(C184)</f>
        <v>7020692</v>
      </c>
      <c r="D185" s="78">
        <v>0</v>
      </c>
      <c r="E185" s="78">
        <v>0</v>
      </c>
    </row>
    <row r="186" spans="1:6" ht="21.75" thickTop="1">
      <c r="A186" s="77" t="s">
        <v>123</v>
      </c>
      <c r="B186" s="81"/>
      <c r="C186" s="90">
        <f>C145+C153+C156+C163+C182+C185</f>
        <v>17043562</v>
      </c>
      <c r="D186" s="90">
        <f>D145+D153+D156+D163+D182+D185+D159</f>
        <v>1593255.9299999997</v>
      </c>
      <c r="E186" s="90">
        <f>E145+E153+E156+E163+E182+E185+E159</f>
        <v>2368693.7900000005</v>
      </c>
      <c r="F186" s="105"/>
    </row>
    <row r="187" spans="1:5" ht="21">
      <c r="A187" s="91" t="s">
        <v>185</v>
      </c>
      <c r="B187" s="71"/>
      <c r="C187" s="92"/>
      <c r="D187" s="92"/>
      <c r="E187" s="92"/>
    </row>
    <row r="188" spans="1:5" ht="21">
      <c r="A188" s="64" t="s">
        <v>186</v>
      </c>
      <c r="B188" s="81">
        <v>3001</v>
      </c>
      <c r="C188" s="93"/>
      <c r="D188" s="75">
        <v>0</v>
      </c>
      <c r="E188" s="94">
        <f>D188+E120</f>
        <v>539500</v>
      </c>
    </row>
    <row r="189" spans="1:5" ht="21">
      <c r="A189" s="64" t="s">
        <v>176</v>
      </c>
      <c r="B189" s="81"/>
      <c r="C189" s="89"/>
      <c r="D189" s="89"/>
      <c r="E189" s="94"/>
    </row>
    <row r="190" spans="1:5" ht="21">
      <c r="A190" s="64" t="s">
        <v>206</v>
      </c>
      <c r="B190" s="81">
        <v>3001</v>
      </c>
      <c r="C190" s="89"/>
      <c r="D190" s="75">
        <v>0</v>
      </c>
      <c r="E190" s="94">
        <v>1545000</v>
      </c>
    </row>
    <row r="191" spans="1:5" ht="21">
      <c r="A191" s="64" t="s">
        <v>207</v>
      </c>
      <c r="B191" s="81"/>
      <c r="C191" s="89"/>
      <c r="D191" s="89"/>
      <c r="E191" s="94">
        <f>D191+E123</f>
        <v>0</v>
      </c>
    </row>
    <row r="192" spans="1:5" ht="21">
      <c r="A192" s="95" t="s">
        <v>44</v>
      </c>
      <c r="B192" s="81"/>
      <c r="C192" s="96"/>
      <c r="D192" s="97">
        <f>SUM(D188:D189)</f>
        <v>0</v>
      </c>
      <c r="E192" s="97">
        <f>SUM(E188:E191)</f>
        <v>2084500</v>
      </c>
    </row>
    <row r="193" spans="2:5" ht="21">
      <c r="B193" s="98"/>
      <c r="C193" s="99"/>
      <c r="D193" s="99"/>
      <c r="E193" s="99"/>
    </row>
    <row r="194" spans="2:5" ht="21">
      <c r="B194" s="84"/>
      <c r="C194" s="106"/>
      <c r="D194" s="106"/>
      <c r="E194" s="106"/>
    </row>
    <row r="195" spans="2:5" ht="21">
      <c r="B195" s="84"/>
      <c r="C195" s="106"/>
      <c r="D195" s="106"/>
      <c r="E195" s="106"/>
    </row>
    <row r="196" spans="2:5" ht="21">
      <c r="B196" s="84"/>
      <c r="C196" s="106"/>
      <c r="D196" s="106"/>
      <c r="E196" s="106"/>
    </row>
    <row r="197" spans="2:5" ht="21">
      <c r="B197" s="84"/>
      <c r="C197" s="106"/>
      <c r="D197" s="106"/>
      <c r="E197" s="106"/>
    </row>
    <row r="198" spans="2:5" ht="21">
      <c r="B198" s="84"/>
      <c r="C198" s="106"/>
      <c r="D198" s="106"/>
      <c r="E198" s="106"/>
    </row>
    <row r="199" spans="2:5" ht="21">
      <c r="B199" s="84"/>
      <c r="C199" s="106"/>
      <c r="D199" s="106"/>
      <c r="E199" s="106"/>
    </row>
    <row r="200" spans="2:5" ht="21">
      <c r="B200" s="84"/>
      <c r="C200" s="106"/>
      <c r="D200" s="106"/>
      <c r="E200" s="106"/>
    </row>
    <row r="201" spans="2:5" ht="21">
      <c r="B201" s="84"/>
      <c r="C201" s="106"/>
      <c r="D201" s="106"/>
      <c r="E201" s="106"/>
    </row>
    <row r="202" spans="2:5" ht="21">
      <c r="B202" s="84"/>
      <c r="C202" s="106"/>
      <c r="D202" s="106"/>
      <c r="E202" s="106"/>
    </row>
    <row r="203" spans="1:5" ht="21">
      <c r="A203" s="63" t="s">
        <v>128</v>
      </c>
      <c r="B203" s="63"/>
      <c r="C203" s="63"/>
      <c r="D203" s="63"/>
      <c r="E203" s="63"/>
    </row>
    <row r="204" spans="1:5" ht="21">
      <c r="A204" s="63" t="s">
        <v>83</v>
      </c>
      <c r="B204" s="63"/>
      <c r="C204" s="63"/>
      <c r="D204" s="63"/>
      <c r="E204" s="63"/>
    </row>
    <row r="205" spans="1:5" ht="21">
      <c r="A205" s="65" t="s">
        <v>226</v>
      </c>
      <c r="B205" s="65"/>
      <c r="C205" s="65"/>
      <c r="D205" s="65"/>
      <c r="E205" s="65"/>
    </row>
    <row r="206" spans="1:5" ht="21">
      <c r="A206" s="66" t="s">
        <v>18</v>
      </c>
      <c r="B206" s="67"/>
      <c r="C206" s="67"/>
      <c r="D206" s="67"/>
      <c r="E206" s="68"/>
    </row>
    <row r="207" spans="1:5" ht="21">
      <c r="A207" s="69" t="s">
        <v>51</v>
      </c>
      <c r="B207" s="69" t="s">
        <v>3</v>
      </c>
      <c r="C207" s="69" t="s">
        <v>49</v>
      </c>
      <c r="D207" s="69" t="s">
        <v>84</v>
      </c>
      <c r="E207" s="69" t="s">
        <v>85</v>
      </c>
    </row>
    <row r="208" spans="1:5" ht="21">
      <c r="A208" s="70" t="s">
        <v>86</v>
      </c>
      <c r="B208" s="71"/>
      <c r="C208" s="72"/>
      <c r="D208" s="72"/>
      <c r="E208" s="72"/>
    </row>
    <row r="209" spans="1:5" ht="21">
      <c r="A209" s="73" t="s">
        <v>87</v>
      </c>
      <c r="B209" s="74"/>
      <c r="C209" s="75"/>
      <c r="D209" s="75"/>
      <c r="E209" s="75"/>
    </row>
    <row r="210" spans="1:5" ht="21">
      <c r="A210" s="76" t="s">
        <v>88</v>
      </c>
      <c r="B210" s="74" t="s">
        <v>104</v>
      </c>
      <c r="C210" s="75">
        <v>37022</v>
      </c>
      <c r="D210" s="75">
        <v>17997</v>
      </c>
      <c r="E210" s="75">
        <f>E142+D210</f>
        <v>17997</v>
      </c>
    </row>
    <row r="211" spans="1:5" ht="21">
      <c r="A211" s="76" t="s">
        <v>89</v>
      </c>
      <c r="B211" s="74" t="s">
        <v>105</v>
      </c>
      <c r="C211" s="75">
        <v>112089</v>
      </c>
      <c r="D211" s="75">
        <v>21997.86</v>
      </c>
      <c r="E211" s="75">
        <f>E143+D211</f>
        <v>23261.02</v>
      </c>
    </row>
    <row r="212" spans="1:5" ht="21">
      <c r="A212" s="76" t="s">
        <v>183</v>
      </c>
      <c r="B212" s="74" t="s">
        <v>184</v>
      </c>
      <c r="C212" s="75">
        <v>400</v>
      </c>
      <c r="D212" s="75">
        <v>400</v>
      </c>
      <c r="E212" s="75">
        <f>E144+D212</f>
        <v>400</v>
      </c>
    </row>
    <row r="213" spans="1:5" ht="21.75" thickBot="1">
      <c r="A213" s="77" t="s">
        <v>44</v>
      </c>
      <c r="B213" s="64"/>
      <c r="C213" s="78">
        <f>SUM(C210:C212)</f>
        <v>149511</v>
      </c>
      <c r="D213" s="78">
        <f>SUM(D210:D212)</f>
        <v>40394.86</v>
      </c>
      <c r="E213" s="78">
        <f>SUM(E210:E212)</f>
        <v>41658.020000000004</v>
      </c>
    </row>
    <row r="214" spans="1:5" ht="21.75" thickTop="1">
      <c r="A214" s="79" t="s">
        <v>90</v>
      </c>
      <c r="B214" s="64"/>
      <c r="C214" s="75"/>
      <c r="D214" s="75"/>
      <c r="E214" s="75"/>
    </row>
    <row r="215" spans="1:5" ht="21">
      <c r="A215" s="76" t="s">
        <v>91</v>
      </c>
      <c r="B215" s="74" t="s">
        <v>106</v>
      </c>
      <c r="C215" s="75">
        <v>27026</v>
      </c>
      <c r="D215" s="75">
        <v>95</v>
      </c>
      <c r="E215" s="75">
        <f aca="true" t="shared" si="4" ref="E215:E220">E147+D215</f>
        <v>2712</v>
      </c>
    </row>
    <row r="216" spans="1:5" ht="21">
      <c r="A216" s="76" t="s">
        <v>92</v>
      </c>
      <c r="B216" s="74" t="s">
        <v>107</v>
      </c>
      <c r="C216" s="75">
        <v>1200</v>
      </c>
      <c r="D216" s="75">
        <v>0</v>
      </c>
      <c r="E216" s="75">
        <f t="shared" si="4"/>
        <v>0</v>
      </c>
    </row>
    <row r="217" spans="1:5" ht="21">
      <c r="A217" s="76" t="s">
        <v>144</v>
      </c>
      <c r="B217" s="74" t="s">
        <v>108</v>
      </c>
      <c r="C217" s="75">
        <v>11840</v>
      </c>
      <c r="D217" s="75">
        <v>15104.04</v>
      </c>
      <c r="E217" s="75">
        <f t="shared" si="4"/>
        <v>15604.04</v>
      </c>
    </row>
    <row r="218" spans="1:5" ht="21">
      <c r="A218" s="80" t="s">
        <v>191</v>
      </c>
      <c r="B218" s="74" t="s">
        <v>192</v>
      </c>
      <c r="C218" s="75">
        <v>0</v>
      </c>
      <c r="D218" s="75">
        <v>1700</v>
      </c>
      <c r="E218" s="75">
        <f t="shared" si="4"/>
        <v>7200</v>
      </c>
    </row>
    <row r="219" spans="1:5" ht="21">
      <c r="A219" s="76" t="s">
        <v>188</v>
      </c>
      <c r="B219" s="74" t="s">
        <v>109</v>
      </c>
      <c r="C219" s="75">
        <v>15640</v>
      </c>
      <c r="D219" s="75">
        <v>9980</v>
      </c>
      <c r="E219" s="75">
        <f t="shared" si="4"/>
        <v>10780</v>
      </c>
    </row>
    <row r="220" spans="1:5" ht="21">
      <c r="A220" s="76" t="s">
        <v>189</v>
      </c>
      <c r="B220" s="74" t="s">
        <v>187</v>
      </c>
      <c r="C220" s="75">
        <v>0</v>
      </c>
      <c r="D220" s="75"/>
      <c r="E220" s="75">
        <f t="shared" si="4"/>
        <v>10</v>
      </c>
    </row>
    <row r="221" spans="1:5" ht="21">
      <c r="A221" s="76" t="s">
        <v>227</v>
      </c>
      <c r="B221" s="74" t="s">
        <v>228</v>
      </c>
      <c r="C221" s="75"/>
      <c r="D221" s="75">
        <v>1400</v>
      </c>
      <c r="E221" s="75">
        <f>D221</f>
        <v>1400</v>
      </c>
    </row>
    <row r="222" spans="1:5" ht="21.75" thickBot="1">
      <c r="A222" s="77" t="s">
        <v>44</v>
      </c>
      <c r="B222" s="81"/>
      <c r="C222" s="78">
        <f>SUM(C215:C220)</f>
        <v>55706</v>
      </c>
      <c r="D222" s="78">
        <f>SUM(D215:D221)</f>
        <v>28279.04</v>
      </c>
      <c r="E222" s="78">
        <f>SUM(E215:E221)</f>
        <v>37706.04</v>
      </c>
    </row>
    <row r="223" spans="1:5" ht="21.75" thickTop="1">
      <c r="A223" s="82" t="s">
        <v>93</v>
      </c>
      <c r="B223" s="81"/>
      <c r="C223" s="75"/>
      <c r="D223" s="75"/>
      <c r="E223" s="75"/>
    </row>
    <row r="224" spans="1:5" ht="21">
      <c r="A224" s="76" t="s">
        <v>94</v>
      </c>
      <c r="B224" s="74" t="s">
        <v>77</v>
      </c>
      <c r="C224" s="75">
        <v>105890</v>
      </c>
      <c r="D224" s="75">
        <v>1500.12</v>
      </c>
      <c r="E224" s="75">
        <f>E155+D224</f>
        <v>19878.059999999998</v>
      </c>
    </row>
    <row r="225" spans="1:5" ht="21.75" thickBot="1">
      <c r="A225" s="77" t="s">
        <v>44</v>
      </c>
      <c r="B225" s="81"/>
      <c r="C225" s="78">
        <f>SUM(C224)</f>
        <v>105890</v>
      </c>
      <c r="D225" s="78">
        <f>SUM(D224)</f>
        <v>1500.12</v>
      </c>
      <c r="E225" s="78">
        <f>SUM(E224)</f>
        <v>19878.059999999998</v>
      </c>
    </row>
    <row r="226" spans="1:5" ht="21.75" thickTop="1">
      <c r="A226" s="100" t="s">
        <v>218</v>
      </c>
      <c r="B226" s="81"/>
      <c r="C226" s="101"/>
      <c r="D226" s="101"/>
      <c r="E226" s="101"/>
    </row>
    <row r="227" spans="1:5" ht="21">
      <c r="A227" s="80" t="s">
        <v>219</v>
      </c>
      <c r="B227" s="81"/>
      <c r="C227" s="101">
        <v>0</v>
      </c>
      <c r="D227" s="101">
        <v>0</v>
      </c>
      <c r="E227" s="101">
        <f>E158+D227</f>
        <v>400</v>
      </c>
    </row>
    <row r="228" spans="1:5" ht="21">
      <c r="A228" s="102" t="s">
        <v>44</v>
      </c>
      <c r="B228" s="103"/>
      <c r="C228" s="104">
        <v>0</v>
      </c>
      <c r="D228" s="104">
        <v>0</v>
      </c>
      <c r="E228" s="104">
        <v>400</v>
      </c>
    </row>
    <row r="229" spans="1:5" ht="21">
      <c r="A229" s="82" t="s">
        <v>95</v>
      </c>
      <c r="B229" s="81"/>
      <c r="C229" s="75"/>
      <c r="D229" s="75"/>
      <c r="E229" s="75"/>
    </row>
    <row r="230" spans="1:5" ht="21">
      <c r="A230" s="76" t="s">
        <v>96</v>
      </c>
      <c r="B230" s="74" t="s">
        <v>110</v>
      </c>
      <c r="C230" s="75">
        <v>68400</v>
      </c>
      <c r="D230" s="75">
        <v>39900</v>
      </c>
      <c r="E230" s="75">
        <f>E161+D230</f>
        <v>85400</v>
      </c>
    </row>
    <row r="231" spans="1:5" ht="21">
      <c r="A231" s="76" t="s">
        <v>142</v>
      </c>
      <c r="B231" s="74" t="s">
        <v>111</v>
      </c>
      <c r="C231" s="75">
        <v>9300</v>
      </c>
      <c r="D231" s="75"/>
      <c r="E231" s="75">
        <f>E162+D231</f>
        <v>0</v>
      </c>
    </row>
    <row r="232" spans="1:5" ht="21.75" thickBot="1">
      <c r="A232" s="77" t="s">
        <v>44</v>
      </c>
      <c r="B232" s="81"/>
      <c r="C232" s="78">
        <f>SUM(C230:C231)</f>
        <v>77700</v>
      </c>
      <c r="D232" s="78">
        <f>SUM(D230:D231)</f>
        <v>39900</v>
      </c>
      <c r="E232" s="78">
        <f>SUM(E230:E231)</f>
        <v>85400</v>
      </c>
    </row>
    <row r="233" spans="1:5" ht="21.75" thickTop="1">
      <c r="A233" s="83"/>
      <c r="B233" s="84"/>
      <c r="C233" s="85"/>
      <c r="D233" s="85"/>
      <c r="E233" s="85"/>
    </row>
    <row r="234" spans="1:5" ht="21">
      <c r="A234" s="83"/>
      <c r="B234" s="84"/>
      <c r="C234" s="85"/>
      <c r="D234" s="85"/>
      <c r="E234" s="85"/>
    </row>
    <row r="235" spans="1:5" ht="21">
      <c r="A235" s="83"/>
      <c r="B235" s="84"/>
      <c r="C235" s="85"/>
      <c r="D235" s="85"/>
      <c r="E235" s="85"/>
    </row>
    <row r="236" spans="1:5" ht="21">
      <c r="A236" s="86" t="s">
        <v>127</v>
      </c>
      <c r="B236" s="86"/>
      <c r="C236" s="86"/>
      <c r="D236" s="86"/>
      <c r="E236" s="86"/>
    </row>
    <row r="237" spans="1:5" ht="21">
      <c r="A237" s="66" t="s">
        <v>18</v>
      </c>
      <c r="B237" s="67"/>
      <c r="C237" s="67"/>
      <c r="D237" s="67"/>
      <c r="E237" s="68"/>
    </row>
    <row r="238" spans="1:5" ht="21">
      <c r="A238" s="69" t="s">
        <v>51</v>
      </c>
      <c r="B238" s="69" t="s">
        <v>3</v>
      </c>
      <c r="C238" s="69" t="s">
        <v>49</v>
      </c>
      <c r="D238" s="69" t="s">
        <v>84</v>
      </c>
      <c r="E238" s="69" t="s">
        <v>85</v>
      </c>
    </row>
    <row r="239" spans="1:5" ht="21">
      <c r="A239" s="88" t="s">
        <v>97</v>
      </c>
      <c r="B239" s="81"/>
      <c r="C239" s="89"/>
      <c r="D239" s="89"/>
      <c r="E239" s="89"/>
    </row>
    <row r="240" spans="1:5" ht="21">
      <c r="A240" s="73" t="s">
        <v>98</v>
      </c>
      <c r="B240" s="81"/>
      <c r="C240" s="75"/>
      <c r="D240" s="75"/>
      <c r="E240" s="75"/>
    </row>
    <row r="241" spans="1:5" ht="21">
      <c r="A241" s="76" t="s">
        <v>113</v>
      </c>
      <c r="B241" s="74" t="s">
        <v>114</v>
      </c>
      <c r="C241" s="75">
        <v>3926965</v>
      </c>
      <c r="D241" s="75"/>
      <c r="E241" s="75">
        <f aca="true" t="shared" si="5" ref="E241:E248">E174+D241</f>
        <v>780577.24</v>
      </c>
    </row>
    <row r="242" spans="1:5" ht="21">
      <c r="A242" s="76" t="s">
        <v>143</v>
      </c>
      <c r="B242" s="74" t="s">
        <v>115</v>
      </c>
      <c r="C242" s="75">
        <v>1841384</v>
      </c>
      <c r="D242" s="75">
        <v>167785.3</v>
      </c>
      <c r="E242" s="75">
        <f t="shared" si="5"/>
        <v>613655.1399999999</v>
      </c>
    </row>
    <row r="243" spans="1:5" ht="21">
      <c r="A243" s="76" t="s">
        <v>116</v>
      </c>
      <c r="B243" s="74" t="s">
        <v>117</v>
      </c>
      <c r="C243" s="75">
        <v>18749</v>
      </c>
      <c r="D243" s="75">
        <v>6735.45</v>
      </c>
      <c r="E243" s="75">
        <f t="shared" si="5"/>
        <v>19102.05</v>
      </c>
    </row>
    <row r="244" spans="1:5" ht="21">
      <c r="A244" s="76" t="s">
        <v>118</v>
      </c>
      <c r="B244" s="74" t="s">
        <v>112</v>
      </c>
      <c r="C244" s="75">
        <v>925618</v>
      </c>
      <c r="D244" s="75">
        <v>101335.19</v>
      </c>
      <c r="E244" s="75">
        <f t="shared" si="5"/>
        <v>328571.10000000003</v>
      </c>
    </row>
    <row r="245" spans="1:5" ht="21">
      <c r="A245" s="76" t="s">
        <v>119</v>
      </c>
      <c r="B245" s="81">
        <v>1006</v>
      </c>
      <c r="C245" s="75">
        <v>2394007</v>
      </c>
      <c r="D245" s="75">
        <v>229569.4</v>
      </c>
      <c r="E245" s="75">
        <f t="shared" si="5"/>
        <v>856675.37</v>
      </c>
    </row>
    <row r="246" spans="1:5" ht="21">
      <c r="A246" s="76" t="s">
        <v>120</v>
      </c>
      <c r="B246" s="81">
        <v>1010</v>
      </c>
      <c r="C246" s="75">
        <v>41908</v>
      </c>
      <c r="D246" s="75"/>
      <c r="E246" s="75">
        <f t="shared" si="5"/>
        <v>32300.19</v>
      </c>
    </row>
    <row r="247" spans="1:5" ht="21">
      <c r="A247" s="76" t="s">
        <v>121</v>
      </c>
      <c r="B247" s="81">
        <v>1011</v>
      </c>
      <c r="C247" s="75">
        <v>64586</v>
      </c>
      <c r="D247" s="75"/>
      <c r="E247" s="75">
        <f t="shared" si="5"/>
        <v>13929.94</v>
      </c>
    </row>
    <row r="248" spans="1:5" ht="21">
      <c r="A248" s="76" t="s">
        <v>122</v>
      </c>
      <c r="B248" s="81">
        <v>1013</v>
      </c>
      <c r="C248" s="75">
        <v>420846</v>
      </c>
      <c r="D248" s="75">
        <v>45684</v>
      </c>
      <c r="E248" s="75">
        <f t="shared" si="5"/>
        <v>200024</v>
      </c>
    </row>
    <row r="249" spans="1:5" ht="21.75" thickBot="1">
      <c r="A249" s="77" t="s">
        <v>44</v>
      </c>
      <c r="B249" s="81"/>
      <c r="C249" s="78">
        <f>SUM(C241:C248)</f>
        <v>9634063</v>
      </c>
      <c r="D249" s="78">
        <f>SUM(D241:D248)</f>
        <v>551109.34</v>
      </c>
      <c r="E249" s="78">
        <f>SUM(E241:E248)</f>
        <v>2844835.03</v>
      </c>
    </row>
    <row r="250" spans="1:5" ht="21.75" thickTop="1">
      <c r="A250" s="73" t="s">
        <v>99</v>
      </c>
      <c r="B250" s="81"/>
      <c r="C250" s="75"/>
      <c r="D250" s="75"/>
      <c r="E250" s="75"/>
    </row>
    <row r="251" spans="1:5" ht="21">
      <c r="A251" s="76" t="s">
        <v>100</v>
      </c>
      <c r="B251" s="81">
        <v>2002</v>
      </c>
      <c r="C251" s="75">
        <v>7020692</v>
      </c>
      <c r="D251" s="75">
        <v>3491762</v>
      </c>
      <c r="E251" s="75">
        <f>E184+D251</f>
        <v>3491762</v>
      </c>
    </row>
    <row r="252" spans="1:5" ht="21.75" thickBot="1">
      <c r="A252" s="77" t="s">
        <v>44</v>
      </c>
      <c r="B252" s="81"/>
      <c r="C252" s="78">
        <f>SUM(C251)</f>
        <v>7020692</v>
      </c>
      <c r="D252" s="78">
        <f>SUM(D251)</f>
        <v>3491762</v>
      </c>
      <c r="E252" s="78">
        <f>SUM(E251)</f>
        <v>3491762</v>
      </c>
    </row>
    <row r="253" spans="1:5" ht="21.75" thickTop="1">
      <c r="A253" s="77" t="s">
        <v>123</v>
      </c>
      <c r="B253" s="81"/>
      <c r="C253" s="90">
        <f>C213+C222+C225+C232+C249+C252</f>
        <v>17043562</v>
      </c>
      <c r="D253" s="90">
        <f>D213+D222+D225+D232+D249+D252+D228</f>
        <v>4152945.36</v>
      </c>
      <c r="E253" s="90">
        <f>E213+E222+E225+E232+E249+E252+E228</f>
        <v>6521639.15</v>
      </c>
    </row>
    <row r="254" spans="1:5" ht="21">
      <c r="A254" s="91" t="s">
        <v>185</v>
      </c>
      <c r="B254" s="71"/>
      <c r="C254" s="92"/>
      <c r="D254" s="92"/>
      <c r="E254" s="92"/>
    </row>
    <row r="255" spans="1:5" ht="21">
      <c r="A255" s="64" t="s">
        <v>186</v>
      </c>
      <c r="B255" s="81">
        <v>3000</v>
      </c>
      <c r="C255" s="93"/>
      <c r="D255" s="75">
        <v>0</v>
      </c>
      <c r="E255" s="94">
        <f>E188+D255</f>
        <v>539500</v>
      </c>
    </row>
    <row r="256" spans="1:5" ht="21">
      <c r="A256" s="64" t="s">
        <v>176</v>
      </c>
      <c r="B256" s="81"/>
      <c r="C256" s="89"/>
      <c r="D256" s="89"/>
      <c r="E256" s="94"/>
    </row>
    <row r="257" spans="1:5" ht="21">
      <c r="A257" s="64" t="s">
        <v>206</v>
      </c>
      <c r="B257" s="81">
        <v>3000</v>
      </c>
      <c r="C257" s="89"/>
      <c r="D257" s="75">
        <v>0</v>
      </c>
      <c r="E257" s="94">
        <f>E190+D257</f>
        <v>1545000</v>
      </c>
    </row>
    <row r="258" spans="1:5" ht="21">
      <c r="A258" s="64" t="s">
        <v>207</v>
      </c>
      <c r="B258" s="81"/>
      <c r="C258" s="89"/>
      <c r="D258" s="75"/>
      <c r="E258" s="94"/>
    </row>
    <row r="259" spans="1:5" ht="21">
      <c r="A259" s="64" t="s">
        <v>229</v>
      </c>
      <c r="B259" s="81">
        <v>3000</v>
      </c>
      <c r="C259" s="89"/>
      <c r="D259" s="75">
        <v>0</v>
      </c>
      <c r="E259" s="94">
        <v>62076</v>
      </c>
    </row>
    <row r="260" spans="1:5" ht="21">
      <c r="A260" s="95" t="s">
        <v>44</v>
      </c>
      <c r="B260" s="81"/>
      <c r="C260" s="96"/>
      <c r="D260" s="97">
        <f>SUM(D255:D256)</f>
        <v>0</v>
      </c>
      <c r="E260" s="97">
        <f>SUM(E255:E259)</f>
        <v>2146576</v>
      </c>
    </row>
    <row r="261" spans="2:5" ht="21">
      <c r="B261" s="98"/>
      <c r="C261" s="99"/>
      <c r="D261" s="99"/>
      <c r="E261" s="99"/>
    </row>
    <row r="262" spans="2:5" ht="21">
      <c r="B262" s="84"/>
      <c r="C262" s="106"/>
      <c r="D262" s="106"/>
      <c r="E262" s="106"/>
    </row>
    <row r="263" spans="2:5" ht="21">
      <c r="B263" s="84"/>
      <c r="C263" s="106"/>
      <c r="D263" s="106"/>
      <c r="E263" s="106"/>
    </row>
    <row r="264" spans="2:5" ht="21">
      <c r="B264" s="84"/>
      <c r="C264" s="106"/>
      <c r="D264" s="106"/>
      <c r="E264" s="106"/>
    </row>
    <row r="265" spans="2:5" ht="21">
      <c r="B265" s="84"/>
      <c r="C265" s="106"/>
      <c r="D265" s="106"/>
      <c r="E265" s="106"/>
    </row>
    <row r="266" spans="2:5" ht="21">
      <c r="B266" s="84"/>
      <c r="C266" s="106"/>
      <c r="D266" s="106"/>
      <c r="E266" s="106"/>
    </row>
    <row r="267" spans="2:5" ht="21">
      <c r="B267" s="84"/>
      <c r="C267" s="106"/>
      <c r="D267" s="106"/>
      <c r="E267" s="106"/>
    </row>
    <row r="268" spans="2:5" ht="21">
      <c r="B268" s="84"/>
      <c r="C268" s="106"/>
      <c r="D268" s="106"/>
      <c r="E268" s="106"/>
    </row>
    <row r="269" spans="2:5" ht="21">
      <c r="B269" s="84"/>
      <c r="C269" s="106"/>
      <c r="D269" s="106"/>
      <c r="E269" s="106"/>
    </row>
    <row r="270" spans="1:5" ht="22.5" customHeight="1">
      <c r="A270" s="63" t="s">
        <v>128</v>
      </c>
      <c r="B270" s="63"/>
      <c r="C270" s="63"/>
      <c r="D270" s="63"/>
      <c r="E270" s="63"/>
    </row>
    <row r="271" spans="1:5" ht="22.5" customHeight="1">
      <c r="A271" s="63" t="s">
        <v>83</v>
      </c>
      <c r="B271" s="63"/>
      <c r="C271" s="63"/>
      <c r="D271" s="63"/>
      <c r="E271" s="63"/>
    </row>
    <row r="272" spans="1:5" ht="22.5" customHeight="1">
      <c r="A272" s="65" t="s">
        <v>250</v>
      </c>
      <c r="B272" s="65"/>
      <c r="C272" s="65"/>
      <c r="D272" s="65"/>
      <c r="E272" s="65"/>
    </row>
    <row r="273" spans="1:5" ht="22.5" customHeight="1">
      <c r="A273" s="66" t="s">
        <v>18</v>
      </c>
      <c r="B273" s="67"/>
      <c r="C273" s="67"/>
      <c r="D273" s="67"/>
      <c r="E273" s="68"/>
    </row>
    <row r="274" spans="1:5" ht="22.5" customHeight="1">
      <c r="A274" s="69" t="s">
        <v>51</v>
      </c>
      <c r="B274" s="69" t="s">
        <v>3</v>
      </c>
      <c r="C274" s="69" t="s">
        <v>49</v>
      </c>
      <c r="D274" s="69" t="s">
        <v>84</v>
      </c>
      <c r="E274" s="69" t="s">
        <v>85</v>
      </c>
    </row>
    <row r="275" spans="1:5" ht="22.5" customHeight="1">
      <c r="A275" s="70" t="s">
        <v>86</v>
      </c>
      <c r="B275" s="71"/>
      <c r="C275" s="72"/>
      <c r="D275" s="72"/>
      <c r="E275" s="72"/>
    </row>
    <row r="276" spans="1:5" ht="22.5" customHeight="1">
      <c r="A276" s="73" t="s">
        <v>87</v>
      </c>
      <c r="B276" s="74"/>
      <c r="C276" s="75"/>
      <c r="D276" s="75"/>
      <c r="E276" s="75"/>
    </row>
    <row r="277" spans="1:5" ht="22.5" customHeight="1">
      <c r="A277" s="76" t="s">
        <v>88</v>
      </c>
      <c r="B277" s="74" t="s">
        <v>104</v>
      </c>
      <c r="C277" s="75">
        <v>37022</v>
      </c>
      <c r="D277" s="75">
        <v>13671</v>
      </c>
      <c r="E277" s="75">
        <v>31668</v>
      </c>
    </row>
    <row r="278" spans="1:5" ht="22.5" customHeight="1">
      <c r="A278" s="76" t="s">
        <v>89</v>
      </c>
      <c r="B278" s="74" t="s">
        <v>105</v>
      </c>
      <c r="C278" s="75">
        <v>112089</v>
      </c>
      <c r="D278" s="75">
        <v>28693.13</v>
      </c>
      <c r="E278" s="75">
        <v>51954.15</v>
      </c>
    </row>
    <row r="279" spans="1:5" ht="22.5" customHeight="1">
      <c r="A279" s="76" t="s">
        <v>183</v>
      </c>
      <c r="B279" s="74" t="s">
        <v>184</v>
      </c>
      <c r="C279" s="75">
        <v>400</v>
      </c>
      <c r="D279" s="75">
        <v>0</v>
      </c>
      <c r="E279" s="75">
        <v>400</v>
      </c>
    </row>
    <row r="280" spans="1:5" ht="22.5" customHeight="1" thickBot="1">
      <c r="A280" s="77" t="s">
        <v>44</v>
      </c>
      <c r="B280" s="64"/>
      <c r="C280" s="78">
        <f>SUM(C277:C279)</f>
        <v>149511</v>
      </c>
      <c r="D280" s="78">
        <f>SUM(D277:D279)</f>
        <v>42364.130000000005</v>
      </c>
      <c r="E280" s="78">
        <f>SUM(E277:E279)</f>
        <v>84022.15</v>
      </c>
    </row>
    <row r="281" spans="1:5" ht="22.5" customHeight="1" thickTop="1">
      <c r="A281" s="79" t="s">
        <v>90</v>
      </c>
      <c r="B281" s="64"/>
      <c r="C281" s="75"/>
      <c r="D281" s="75"/>
      <c r="E281" s="75"/>
    </row>
    <row r="282" spans="1:5" ht="22.5" customHeight="1">
      <c r="A282" s="76" t="s">
        <v>91</v>
      </c>
      <c r="B282" s="74" t="s">
        <v>106</v>
      </c>
      <c r="C282" s="75">
        <v>27026</v>
      </c>
      <c r="D282" s="75">
        <v>320</v>
      </c>
      <c r="E282" s="75">
        <v>3032</v>
      </c>
    </row>
    <row r="283" spans="1:5" ht="22.5" customHeight="1">
      <c r="A283" s="76" t="s">
        <v>92</v>
      </c>
      <c r="B283" s="74" t="s">
        <v>107</v>
      </c>
      <c r="C283" s="75">
        <v>1200</v>
      </c>
      <c r="D283" s="75">
        <v>0</v>
      </c>
      <c r="E283" s="75">
        <v>0</v>
      </c>
    </row>
    <row r="284" spans="1:5" ht="22.5" customHeight="1">
      <c r="A284" s="76" t="s">
        <v>144</v>
      </c>
      <c r="B284" s="74" t="s">
        <v>108</v>
      </c>
      <c r="C284" s="75">
        <v>11840</v>
      </c>
      <c r="D284" s="75">
        <v>0</v>
      </c>
      <c r="E284" s="75">
        <v>15604.04</v>
      </c>
    </row>
    <row r="285" spans="1:5" ht="22.5" customHeight="1">
      <c r="A285" s="80" t="s">
        <v>191</v>
      </c>
      <c r="B285" s="74" t="s">
        <v>192</v>
      </c>
      <c r="C285" s="75">
        <v>0</v>
      </c>
      <c r="D285" s="75">
        <v>1920</v>
      </c>
      <c r="E285" s="75">
        <v>9120</v>
      </c>
    </row>
    <row r="286" spans="1:5" ht="22.5" customHeight="1">
      <c r="A286" s="76" t="s">
        <v>188</v>
      </c>
      <c r="B286" s="74" t="s">
        <v>109</v>
      </c>
      <c r="C286" s="75">
        <v>15640</v>
      </c>
      <c r="D286" s="75">
        <v>9670</v>
      </c>
      <c r="E286" s="75">
        <v>20450</v>
      </c>
    </row>
    <row r="287" spans="1:5" ht="22.5" customHeight="1">
      <c r="A287" s="76" t="s">
        <v>189</v>
      </c>
      <c r="B287" s="74" t="s">
        <v>187</v>
      </c>
      <c r="C287" s="75">
        <v>0</v>
      </c>
      <c r="D287" s="75">
        <v>10</v>
      </c>
      <c r="E287" s="75">
        <v>20</v>
      </c>
    </row>
    <row r="288" spans="1:5" ht="22.5" customHeight="1">
      <c r="A288" s="76" t="s">
        <v>227</v>
      </c>
      <c r="B288" s="74" t="s">
        <v>228</v>
      </c>
      <c r="C288" s="75">
        <v>0</v>
      </c>
      <c r="D288" s="75">
        <v>2000</v>
      </c>
      <c r="E288" s="75">
        <v>3400</v>
      </c>
    </row>
    <row r="289" spans="1:5" ht="22.5" customHeight="1">
      <c r="A289" s="76" t="s">
        <v>251</v>
      </c>
      <c r="B289" s="74" t="s">
        <v>252</v>
      </c>
      <c r="C289" s="75">
        <v>0</v>
      </c>
      <c r="D289" s="75">
        <v>500</v>
      </c>
      <c r="E289" s="75">
        <f>D289</f>
        <v>500</v>
      </c>
    </row>
    <row r="290" spans="1:5" ht="22.5" customHeight="1" thickBot="1">
      <c r="A290" s="77" t="s">
        <v>44</v>
      </c>
      <c r="B290" s="81"/>
      <c r="C290" s="78">
        <f>SUM(C282:C287)</f>
        <v>55706</v>
      </c>
      <c r="D290" s="78">
        <v>14420</v>
      </c>
      <c r="E290" s="78">
        <v>52126.04</v>
      </c>
    </row>
    <row r="291" spans="1:5" ht="22.5" customHeight="1" thickTop="1">
      <c r="A291" s="82" t="s">
        <v>93</v>
      </c>
      <c r="B291" s="81"/>
      <c r="C291" s="75"/>
      <c r="D291" s="75"/>
      <c r="E291" s="75"/>
    </row>
    <row r="292" spans="1:5" ht="22.5" customHeight="1">
      <c r="A292" s="76" t="s">
        <v>94</v>
      </c>
      <c r="B292" s="74" t="s">
        <v>77</v>
      </c>
      <c r="C292" s="75">
        <v>105890</v>
      </c>
      <c r="D292" s="75">
        <v>1053.75</v>
      </c>
      <c r="E292" s="75">
        <v>20931.81</v>
      </c>
    </row>
    <row r="293" spans="1:5" ht="22.5" customHeight="1" thickBot="1">
      <c r="A293" s="77" t="s">
        <v>44</v>
      </c>
      <c r="B293" s="81"/>
      <c r="C293" s="78">
        <f>SUM(C292)</f>
        <v>105890</v>
      </c>
      <c r="D293" s="78">
        <f>SUM(D292)</f>
        <v>1053.75</v>
      </c>
      <c r="E293" s="78">
        <f>SUM(E292)</f>
        <v>20931.81</v>
      </c>
    </row>
    <row r="294" spans="1:5" ht="22.5" customHeight="1" thickTop="1">
      <c r="A294" s="100" t="s">
        <v>218</v>
      </c>
      <c r="B294" s="81"/>
      <c r="C294" s="101"/>
      <c r="D294" s="101"/>
      <c r="E294" s="101"/>
    </row>
    <row r="295" spans="1:5" ht="22.5" customHeight="1">
      <c r="A295" s="80" t="s">
        <v>219</v>
      </c>
      <c r="B295" s="81"/>
      <c r="C295" s="101">
        <v>0</v>
      </c>
      <c r="D295" s="101">
        <v>0</v>
      </c>
      <c r="E295" s="101">
        <v>400</v>
      </c>
    </row>
    <row r="296" spans="1:5" ht="22.5" customHeight="1">
      <c r="A296" s="102" t="s">
        <v>44</v>
      </c>
      <c r="B296" s="103"/>
      <c r="C296" s="104">
        <v>0</v>
      </c>
      <c r="D296" s="104">
        <v>0</v>
      </c>
      <c r="E296" s="104">
        <v>400</v>
      </c>
    </row>
    <row r="297" spans="1:5" ht="22.5" customHeight="1">
      <c r="A297" s="82" t="s">
        <v>95</v>
      </c>
      <c r="B297" s="81"/>
      <c r="C297" s="75"/>
      <c r="D297" s="75"/>
      <c r="E297" s="75"/>
    </row>
    <row r="298" spans="1:5" ht="22.5" customHeight="1">
      <c r="A298" s="76" t="s">
        <v>96</v>
      </c>
      <c r="B298" s="74" t="s">
        <v>110</v>
      </c>
      <c r="C298" s="75">
        <v>68400</v>
      </c>
      <c r="D298" s="101">
        <v>0</v>
      </c>
      <c r="E298" s="75">
        <v>85400</v>
      </c>
    </row>
    <row r="299" spans="1:5" ht="22.5" customHeight="1">
      <c r="A299" s="76" t="s">
        <v>142</v>
      </c>
      <c r="B299" s="74" t="s">
        <v>111</v>
      </c>
      <c r="C299" s="75">
        <v>9300</v>
      </c>
      <c r="D299" s="75">
        <v>400</v>
      </c>
      <c r="E299" s="75">
        <v>400</v>
      </c>
    </row>
    <row r="300" spans="1:5" ht="22.5" customHeight="1" thickBot="1">
      <c r="A300" s="77" t="s">
        <v>44</v>
      </c>
      <c r="B300" s="81"/>
      <c r="C300" s="78">
        <f>SUM(C298:C299)</f>
        <v>77700</v>
      </c>
      <c r="D300" s="78">
        <f>SUM(D298:D299)</f>
        <v>400</v>
      </c>
      <c r="E300" s="78">
        <f>SUM(E298:E299)</f>
        <v>85800</v>
      </c>
    </row>
    <row r="301" spans="1:5" ht="22.5" customHeight="1" thickTop="1">
      <c r="A301" s="83"/>
      <c r="B301" s="84"/>
      <c r="C301" s="85"/>
      <c r="D301" s="85"/>
      <c r="E301" s="85"/>
    </row>
    <row r="302" spans="1:5" ht="22.5" customHeight="1">
      <c r="A302" s="86" t="s">
        <v>127</v>
      </c>
      <c r="B302" s="86"/>
      <c r="C302" s="86"/>
      <c r="D302" s="86"/>
      <c r="E302" s="86"/>
    </row>
    <row r="303" spans="1:5" ht="22.5" customHeight="1">
      <c r="A303" s="66" t="s">
        <v>18</v>
      </c>
      <c r="B303" s="67"/>
      <c r="C303" s="67"/>
      <c r="D303" s="67"/>
      <c r="E303" s="68"/>
    </row>
    <row r="304" spans="1:5" ht="22.5" customHeight="1">
      <c r="A304" s="69" t="s">
        <v>51</v>
      </c>
      <c r="B304" s="69" t="s">
        <v>3</v>
      </c>
      <c r="C304" s="69" t="s">
        <v>49</v>
      </c>
      <c r="D304" s="69" t="s">
        <v>84</v>
      </c>
      <c r="E304" s="69" t="s">
        <v>85</v>
      </c>
    </row>
    <row r="305" spans="1:5" ht="22.5" customHeight="1">
      <c r="A305" s="88" t="s">
        <v>97</v>
      </c>
      <c r="B305" s="81"/>
      <c r="C305" s="89"/>
      <c r="D305" s="89"/>
      <c r="E305" s="89"/>
    </row>
    <row r="306" spans="1:5" ht="22.5" customHeight="1">
      <c r="A306" s="73" t="s">
        <v>98</v>
      </c>
      <c r="B306" s="81"/>
      <c r="C306" s="75"/>
      <c r="D306" s="75"/>
      <c r="E306" s="75"/>
    </row>
    <row r="307" spans="1:5" ht="22.5" customHeight="1">
      <c r="A307" s="76" t="s">
        <v>113</v>
      </c>
      <c r="B307" s="74" t="s">
        <v>114</v>
      </c>
      <c r="C307" s="75">
        <v>3926965</v>
      </c>
      <c r="D307" s="75">
        <v>839151.34</v>
      </c>
      <c r="E307" s="75">
        <v>1619728.58</v>
      </c>
    </row>
    <row r="308" spans="1:5" ht="22.5" customHeight="1">
      <c r="A308" s="76" t="s">
        <v>143</v>
      </c>
      <c r="B308" s="74" t="s">
        <v>115</v>
      </c>
      <c r="C308" s="75">
        <v>1841384</v>
      </c>
      <c r="D308" s="75">
        <v>129048.68</v>
      </c>
      <c r="E308" s="75">
        <v>742703.82</v>
      </c>
    </row>
    <row r="309" spans="1:5" ht="22.5" customHeight="1">
      <c r="A309" s="76" t="s">
        <v>116</v>
      </c>
      <c r="B309" s="74" t="s">
        <v>117</v>
      </c>
      <c r="C309" s="75">
        <v>18749</v>
      </c>
      <c r="D309" s="75">
        <v>10063.64</v>
      </c>
      <c r="E309" s="75">
        <v>29165.69</v>
      </c>
    </row>
    <row r="310" spans="1:5" ht="22.5" customHeight="1">
      <c r="A310" s="76" t="s">
        <v>118</v>
      </c>
      <c r="B310" s="74" t="s">
        <v>112</v>
      </c>
      <c r="C310" s="75">
        <v>925618</v>
      </c>
      <c r="D310" s="75">
        <v>85394.3</v>
      </c>
      <c r="E310" s="75">
        <v>413965.4</v>
      </c>
    </row>
    <row r="311" spans="1:5" ht="22.5" customHeight="1">
      <c r="A311" s="76" t="s">
        <v>119</v>
      </c>
      <c r="B311" s="81">
        <v>1006</v>
      </c>
      <c r="C311" s="75">
        <v>2394007</v>
      </c>
      <c r="D311" s="75">
        <v>238594.07</v>
      </c>
      <c r="E311" s="75">
        <v>1095269.44</v>
      </c>
    </row>
    <row r="312" spans="1:5" ht="22.5" customHeight="1">
      <c r="A312" s="76" t="s">
        <v>120</v>
      </c>
      <c r="B312" s="81">
        <v>1010</v>
      </c>
      <c r="C312" s="75">
        <v>41908</v>
      </c>
      <c r="D312" s="75">
        <v>12180.18</v>
      </c>
      <c r="E312" s="75">
        <v>44480.37</v>
      </c>
    </row>
    <row r="313" spans="1:5" ht="22.5" customHeight="1">
      <c r="A313" s="76" t="s">
        <v>121</v>
      </c>
      <c r="B313" s="81">
        <v>1011</v>
      </c>
      <c r="C313" s="75">
        <v>64586</v>
      </c>
      <c r="D313" s="75">
        <v>12532.6</v>
      </c>
      <c r="E313" s="75">
        <v>26462.54</v>
      </c>
    </row>
    <row r="314" spans="1:5" ht="22.5" customHeight="1">
      <c r="A314" s="76" t="s">
        <v>122</v>
      </c>
      <c r="B314" s="81">
        <v>1013</v>
      </c>
      <c r="C314" s="75">
        <v>420846</v>
      </c>
      <c r="D314" s="75">
        <v>57259</v>
      </c>
      <c r="E314" s="75">
        <v>257283</v>
      </c>
    </row>
    <row r="315" spans="1:5" ht="22.5" customHeight="1" thickBot="1">
      <c r="A315" s="77" t="s">
        <v>44</v>
      </c>
      <c r="B315" s="81"/>
      <c r="C315" s="78">
        <f>SUM(C307:C314)</f>
        <v>9634063</v>
      </c>
      <c r="D315" s="78">
        <v>1384223.81</v>
      </c>
      <c r="E315" s="78">
        <f>SUM(E307:E314)</f>
        <v>4229058.84</v>
      </c>
    </row>
    <row r="316" spans="1:5" ht="22.5" customHeight="1" thickTop="1">
      <c r="A316" s="73" t="s">
        <v>99</v>
      </c>
      <c r="B316" s="81"/>
      <c r="C316" s="75"/>
      <c r="D316" s="75"/>
      <c r="E316" s="75"/>
    </row>
    <row r="317" spans="1:5" ht="22.5" customHeight="1">
      <c r="A317" s="76" t="s">
        <v>100</v>
      </c>
      <c r="B317" s="81">
        <v>2002</v>
      </c>
      <c r="C317" s="75">
        <v>7020692</v>
      </c>
      <c r="D317" s="75">
        <v>3491762</v>
      </c>
      <c r="E317" s="75">
        <v>6983524</v>
      </c>
    </row>
    <row r="318" spans="1:5" ht="22.5" customHeight="1" thickBot="1">
      <c r="A318" s="77" t="s">
        <v>44</v>
      </c>
      <c r="B318" s="81"/>
      <c r="C318" s="78">
        <f>SUM(C317)</f>
        <v>7020692</v>
      </c>
      <c r="D318" s="78">
        <f>SUM(D317)</f>
        <v>3491762</v>
      </c>
      <c r="E318" s="78">
        <f>SUM(E317)</f>
        <v>6983524</v>
      </c>
    </row>
    <row r="319" spans="1:5" ht="22.5" customHeight="1" thickTop="1">
      <c r="A319" s="77" t="s">
        <v>123</v>
      </c>
      <c r="B319" s="81"/>
      <c r="C319" s="90">
        <f>C280+C290+C293+C300+C315+C318</f>
        <v>17043562</v>
      </c>
      <c r="D319" s="90">
        <v>4934223.69</v>
      </c>
      <c r="E319" s="90">
        <v>11455862.84</v>
      </c>
    </row>
    <row r="320" spans="1:5" ht="22.5" customHeight="1">
      <c r="A320" s="91" t="s">
        <v>185</v>
      </c>
      <c r="B320" s="71"/>
      <c r="C320" s="92"/>
      <c r="D320" s="92"/>
      <c r="E320" s="92"/>
    </row>
    <row r="321" spans="1:5" ht="22.5" customHeight="1">
      <c r="A321" s="64" t="s">
        <v>186</v>
      </c>
      <c r="B321" s="81">
        <v>3000</v>
      </c>
      <c r="C321" s="93"/>
      <c r="D321" s="75">
        <v>0</v>
      </c>
      <c r="E321" s="94">
        <v>539500</v>
      </c>
    </row>
    <row r="322" spans="1:5" ht="22.5" customHeight="1">
      <c r="A322" s="64" t="s">
        <v>176</v>
      </c>
      <c r="B322" s="81"/>
      <c r="C322" s="89"/>
      <c r="D322" s="89"/>
      <c r="E322" s="94"/>
    </row>
    <row r="323" spans="1:5" ht="22.5" customHeight="1">
      <c r="A323" s="64" t="s">
        <v>206</v>
      </c>
      <c r="B323" s="81">
        <v>3000</v>
      </c>
      <c r="C323" s="89"/>
      <c r="D323" s="75">
        <v>0</v>
      </c>
      <c r="E323" s="94">
        <v>1545000</v>
      </c>
    </row>
    <row r="324" spans="1:5" ht="22.5" customHeight="1">
      <c r="A324" s="64" t="s">
        <v>207</v>
      </c>
      <c r="B324" s="81"/>
      <c r="C324" s="89"/>
      <c r="D324" s="75"/>
      <c r="E324" s="94"/>
    </row>
    <row r="325" spans="1:5" ht="22.5" customHeight="1">
      <c r="A325" s="64" t="s">
        <v>229</v>
      </c>
      <c r="B325" s="81">
        <v>3000</v>
      </c>
      <c r="C325" s="89"/>
      <c r="D325" s="75">
        <v>15519</v>
      </c>
      <c r="E325" s="94">
        <v>77595</v>
      </c>
    </row>
    <row r="326" spans="1:5" ht="22.5" customHeight="1">
      <c r="A326" s="95" t="s">
        <v>44</v>
      </c>
      <c r="B326" s="81"/>
      <c r="C326" s="96"/>
      <c r="D326" s="97">
        <v>15519</v>
      </c>
      <c r="E326" s="97">
        <v>2162095</v>
      </c>
    </row>
    <row r="327" spans="2:5" ht="22.5" customHeight="1">
      <c r="B327" s="98"/>
      <c r="C327" s="99"/>
      <c r="D327" s="99"/>
      <c r="E327" s="99"/>
    </row>
    <row r="328" spans="2:5" ht="22.5" customHeight="1">
      <c r="B328" s="84"/>
      <c r="C328" s="106"/>
      <c r="D328" s="106"/>
      <c r="E328" s="106"/>
    </row>
    <row r="329" spans="2:5" ht="22.5" customHeight="1">
      <c r="B329" s="84"/>
      <c r="C329" s="106"/>
      <c r="D329" s="106"/>
      <c r="E329" s="106"/>
    </row>
    <row r="330" spans="2:5" ht="22.5" customHeight="1">
      <c r="B330" s="84"/>
      <c r="C330" s="106"/>
      <c r="D330" s="106"/>
      <c r="E330" s="106"/>
    </row>
    <row r="331" spans="2:5" ht="22.5" customHeight="1">
      <c r="B331" s="84"/>
      <c r="C331" s="106"/>
      <c r="D331" s="106"/>
      <c r="E331" s="106"/>
    </row>
    <row r="332" spans="2:5" ht="22.5" customHeight="1">
      <c r="B332" s="84"/>
      <c r="C332" s="106"/>
      <c r="D332" s="106"/>
      <c r="E332" s="106"/>
    </row>
    <row r="333" spans="2:5" ht="22.5" customHeight="1">
      <c r="B333" s="84"/>
      <c r="C333" s="106"/>
      <c r="D333" s="106"/>
      <c r="E333" s="106"/>
    </row>
    <row r="334" spans="1:5" ht="21">
      <c r="A334" s="63" t="s">
        <v>128</v>
      </c>
      <c r="B334" s="63"/>
      <c r="C334" s="63"/>
      <c r="D334" s="63"/>
      <c r="E334" s="63"/>
    </row>
    <row r="335" spans="1:5" ht="21">
      <c r="A335" s="63" t="s">
        <v>83</v>
      </c>
      <c r="B335" s="63"/>
      <c r="C335" s="63"/>
      <c r="D335" s="63"/>
      <c r="E335" s="63"/>
    </row>
    <row r="336" spans="1:5" ht="21">
      <c r="A336" s="65" t="s">
        <v>271</v>
      </c>
      <c r="B336" s="65"/>
      <c r="C336" s="65"/>
      <c r="D336" s="65"/>
      <c r="E336" s="65"/>
    </row>
    <row r="337" spans="1:5" ht="21">
      <c r="A337" s="66" t="s">
        <v>18</v>
      </c>
      <c r="B337" s="67"/>
      <c r="C337" s="67"/>
      <c r="D337" s="67"/>
      <c r="E337" s="68"/>
    </row>
    <row r="338" spans="1:5" ht="21">
      <c r="A338" s="69" t="s">
        <v>51</v>
      </c>
      <c r="B338" s="69" t="s">
        <v>3</v>
      </c>
      <c r="C338" s="69" t="s">
        <v>49</v>
      </c>
      <c r="D338" s="69" t="s">
        <v>84</v>
      </c>
      <c r="E338" s="69" t="s">
        <v>85</v>
      </c>
    </row>
    <row r="339" spans="1:5" ht="21">
      <c r="A339" s="70" t="s">
        <v>86</v>
      </c>
      <c r="B339" s="71"/>
      <c r="C339" s="72"/>
      <c r="D339" s="72"/>
      <c r="E339" s="72"/>
    </row>
    <row r="340" spans="1:5" ht="21">
      <c r="A340" s="73" t="s">
        <v>87</v>
      </c>
      <c r="B340" s="74"/>
      <c r="C340" s="75"/>
      <c r="D340" s="75"/>
      <c r="E340" s="75"/>
    </row>
    <row r="341" spans="1:5" ht="21">
      <c r="A341" s="76" t="s">
        <v>88</v>
      </c>
      <c r="B341" s="74" t="s">
        <v>104</v>
      </c>
      <c r="C341" s="75">
        <v>37022</v>
      </c>
      <c r="D341" s="75">
        <v>5835</v>
      </c>
      <c r="E341" s="75">
        <v>37503</v>
      </c>
    </row>
    <row r="342" spans="1:5" ht="21">
      <c r="A342" s="76" t="s">
        <v>89</v>
      </c>
      <c r="B342" s="74" t="s">
        <v>105</v>
      </c>
      <c r="C342" s="75">
        <v>112089</v>
      </c>
      <c r="D342" s="75">
        <v>14072.66</v>
      </c>
      <c r="E342" s="75">
        <v>66026.81</v>
      </c>
    </row>
    <row r="343" spans="1:5" ht="21">
      <c r="A343" s="76" t="s">
        <v>183</v>
      </c>
      <c r="B343" s="74" t="s">
        <v>184</v>
      </c>
      <c r="C343" s="75">
        <v>400</v>
      </c>
      <c r="D343" s="75"/>
      <c r="E343" s="75">
        <v>400</v>
      </c>
    </row>
    <row r="344" spans="1:5" ht="21.75" thickBot="1">
      <c r="A344" s="77" t="s">
        <v>44</v>
      </c>
      <c r="B344" s="64"/>
      <c r="C344" s="78">
        <f>SUM(C341:C343)</f>
        <v>149511</v>
      </c>
      <c r="D344" s="78">
        <f>SUM(D341:D343)</f>
        <v>19907.66</v>
      </c>
      <c r="E344" s="78">
        <f>SUM(E341:E343)</f>
        <v>103929.81</v>
      </c>
    </row>
    <row r="345" spans="1:5" ht="21.75" thickTop="1">
      <c r="A345" s="79" t="s">
        <v>90</v>
      </c>
      <c r="B345" s="64"/>
      <c r="C345" s="75"/>
      <c r="D345" s="75"/>
      <c r="E345" s="75"/>
    </row>
    <row r="346" spans="1:5" ht="21">
      <c r="A346" s="76" t="s">
        <v>91</v>
      </c>
      <c r="B346" s="74" t="s">
        <v>106</v>
      </c>
      <c r="C346" s="75">
        <v>27026</v>
      </c>
      <c r="D346" s="75">
        <v>12527</v>
      </c>
      <c r="E346" s="75">
        <v>15559</v>
      </c>
    </row>
    <row r="347" spans="1:5" ht="21">
      <c r="A347" s="76" t="s">
        <v>92</v>
      </c>
      <c r="B347" s="74" t="s">
        <v>107</v>
      </c>
      <c r="C347" s="75">
        <v>1200</v>
      </c>
      <c r="D347" s="75"/>
      <c r="E347" s="75"/>
    </row>
    <row r="348" spans="1:5" ht="21">
      <c r="A348" s="76" t="s">
        <v>144</v>
      </c>
      <c r="B348" s="74" t="s">
        <v>108</v>
      </c>
      <c r="C348" s="75">
        <v>11840</v>
      </c>
      <c r="D348" s="75"/>
      <c r="E348" s="75">
        <v>15604.04</v>
      </c>
    </row>
    <row r="349" spans="1:5" ht="21">
      <c r="A349" s="80" t="s">
        <v>191</v>
      </c>
      <c r="B349" s="74" t="s">
        <v>192</v>
      </c>
      <c r="C349" s="75"/>
      <c r="D349" s="75">
        <v>2400</v>
      </c>
      <c r="E349" s="75">
        <v>11520</v>
      </c>
    </row>
    <row r="350" spans="1:5" ht="21">
      <c r="A350" s="76" t="s">
        <v>188</v>
      </c>
      <c r="B350" s="74" t="s">
        <v>109</v>
      </c>
      <c r="C350" s="75">
        <v>15640</v>
      </c>
      <c r="D350" s="75">
        <v>3720</v>
      </c>
      <c r="E350" s="75">
        <v>24170</v>
      </c>
    </row>
    <row r="351" spans="1:5" ht="21">
      <c r="A351" s="76" t="s">
        <v>189</v>
      </c>
      <c r="B351" s="74" t="s">
        <v>187</v>
      </c>
      <c r="C351" s="75"/>
      <c r="D351" s="75">
        <v>10</v>
      </c>
      <c r="E351" s="75">
        <v>30</v>
      </c>
    </row>
    <row r="352" spans="1:5" ht="21">
      <c r="A352" s="76" t="s">
        <v>227</v>
      </c>
      <c r="B352" s="74" t="s">
        <v>228</v>
      </c>
      <c r="C352" s="75"/>
      <c r="D352" s="75">
        <v>250</v>
      </c>
      <c r="E352" s="75">
        <v>3650</v>
      </c>
    </row>
    <row r="353" spans="1:5" ht="21">
      <c r="A353" s="76" t="s">
        <v>251</v>
      </c>
      <c r="B353" s="74" t="s">
        <v>252</v>
      </c>
      <c r="C353" s="75"/>
      <c r="D353" s="75"/>
      <c r="E353" s="75">
        <v>500</v>
      </c>
    </row>
    <row r="354" spans="1:5" ht="21.75" thickBot="1">
      <c r="A354" s="77" t="s">
        <v>44</v>
      </c>
      <c r="B354" s="81"/>
      <c r="C354" s="78">
        <f>SUM(C346:C353)</f>
        <v>55706</v>
      </c>
      <c r="D354" s="78">
        <f>SUM(D346:D353)</f>
        <v>18907</v>
      </c>
      <c r="E354" s="78">
        <f>SUM(E346:E353)</f>
        <v>71033.04000000001</v>
      </c>
    </row>
    <row r="355" spans="1:5" ht="21.75" thickTop="1">
      <c r="A355" s="82" t="s">
        <v>93</v>
      </c>
      <c r="B355" s="81"/>
      <c r="C355" s="75"/>
      <c r="D355" s="75"/>
      <c r="E355" s="75"/>
    </row>
    <row r="356" spans="1:5" ht="21">
      <c r="A356" s="76" t="s">
        <v>94</v>
      </c>
      <c r="B356" s="74" t="s">
        <v>77</v>
      </c>
      <c r="C356" s="75">
        <v>105890</v>
      </c>
      <c r="D356" s="75">
        <v>29723.36</v>
      </c>
      <c r="E356" s="75">
        <v>50655.17</v>
      </c>
    </row>
    <row r="357" spans="1:5" ht="21.75" thickBot="1">
      <c r="A357" s="77" t="s">
        <v>44</v>
      </c>
      <c r="B357" s="81"/>
      <c r="C357" s="78">
        <f>SUM(C356)</f>
        <v>105890</v>
      </c>
      <c r="D357" s="78">
        <f>SUM(D356)</f>
        <v>29723.36</v>
      </c>
      <c r="E357" s="78">
        <f>SUM(E356)</f>
        <v>50655.17</v>
      </c>
    </row>
    <row r="358" spans="1:5" ht="21.75" thickTop="1">
      <c r="A358" s="100" t="s">
        <v>218</v>
      </c>
      <c r="B358" s="81"/>
      <c r="C358" s="101"/>
      <c r="D358" s="101"/>
      <c r="E358" s="101"/>
    </row>
    <row r="359" spans="1:5" ht="21">
      <c r="A359" s="80" t="s">
        <v>219</v>
      </c>
      <c r="B359" s="81"/>
      <c r="C359" s="101"/>
      <c r="D359" s="101"/>
      <c r="E359" s="101">
        <v>400</v>
      </c>
    </row>
    <row r="360" spans="1:5" ht="21">
      <c r="A360" s="102" t="s">
        <v>44</v>
      </c>
      <c r="B360" s="103"/>
      <c r="C360" s="104"/>
      <c r="D360" s="104"/>
      <c r="E360" s="104">
        <v>400</v>
      </c>
    </row>
    <row r="361" spans="1:5" ht="21">
      <c r="A361" s="82" t="s">
        <v>95</v>
      </c>
      <c r="B361" s="81"/>
      <c r="C361" s="75"/>
      <c r="D361" s="75"/>
      <c r="E361" s="75"/>
    </row>
    <row r="362" spans="1:5" ht="21">
      <c r="A362" s="76" t="s">
        <v>96</v>
      </c>
      <c r="B362" s="74" t="s">
        <v>110</v>
      </c>
      <c r="C362" s="75">
        <v>68400</v>
      </c>
      <c r="D362" s="101"/>
      <c r="E362" s="75">
        <v>85400</v>
      </c>
    </row>
    <row r="363" spans="1:5" ht="21">
      <c r="A363" s="76" t="s">
        <v>142</v>
      </c>
      <c r="B363" s="74" t="s">
        <v>111</v>
      </c>
      <c r="C363" s="75">
        <v>9300</v>
      </c>
      <c r="D363" s="75"/>
      <c r="E363" s="75">
        <v>400</v>
      </c>
    </row>
    <row r="364" spans="1:5" ht="21.75" thickBot="1">
      <c r="A364" s="77" t="s">
        <v>44</v>
      </c>
      <c r="B364" s="81"/>
      <c r="C364" s="78">
        <f>SUM(C362:C363)</f>
        <v>77700</v>
      </c>
      <c r="D364" s="78"/>
      <c r="E364" s="78">
        <f>SUM(E362:E363)</f>
        <v>85800</v>
      </c>
    </row>
    <row r="365" spans="1:5" ht="21.75" thickTop="1">
      <c r="A365" s="107"/>
      <c r="B365" s="107"/>
      <c r="C365" s="107"/>
      <c r="D365" s="107"/>
      <c r="E365" s="107"/>
    </row>
    <row r="366" spans="1:5" ht="21">
      <c r="A366" s="107"/>
      <c r="B366" s="107"/>
      <c r="C366" s="107"/>
      <c r="D366" s="107"/>
      <c r="E366" s="107"/>
    </row>
    <row r="367" spans="1:5" ht="21">
      <c r="A367" s="86" t="s">
        <v>127</v>
      </c>
      <c r="B367" s="86"/>
      <c r="C367" s="86"/>
      <c r="D367" s="86"/>
      <c r="E367" s="86"/>
    </row>
    <row r="368" spans="1:5" ht="21">
      <c r="A368" s="66" t="s">
        <v>18</v>
      </c>
      <c r="B368" s="67"/>
      <c r="C368" s="67"/>
      <c r="D368" s="67"/>
      <c r="E368" s="68"/>
    </row>
    <row r="369" spans="1:5" ht="21">
      <c r="A369" s="69" t="s">
        <v>51</v>
      </c>
      <c r="B369" s="69" t="s">
        <v>3</v>
      </c>
      <c r="C369" s="69" t="s">
        <v>49</v>
      </c>
      <c r="D369" s="69" t="s">
        <v>84</v>
      </c>
      <c r="E369" s="69" t="s">
        <v>85</v>
      </c>
    </row>
    <row r="370" spans="1:5" ht="21">
      <c r="A370" s="88" t="s">
        <v>97</v>
      </c>
      <c r="B370" s="81"/>
      <c r="C370" s="89"/>
      <c r="D370" s="89"/>
      <c r="E370" s="89"/>
    </row>
    <row r="371" spans="1:5" ht="21">
      <c r="A371" s="73" t="s">
        <v>98</v>
      </c>
      <c r="B371" s="81"/>
      <c r="C371" s="75"/>
      <c r="D371" s="75"/>
      <c r="E371" s="75"/>
    </row>
    <row r="372" spans="1:5" ht="21">
      <c r="A372" s="76" t="s">
        <v>113</v>
      </c>
      <c r="B372" s="74" t="s">
        <v>114</v>
      </c>
      <c r="C372" s="75">
        <v>3926965</v>
      </c>
      <c r="D372" s="75"/>
      <c r="E372" s="75">
        <v>1619728.58</v>
      </c>
    </row>
    <row r="373" spans="1:5" ht="21">
      <c r="A373" s="76" t="s">
        <v>143</v>
      </c>
      <c r="B373" s="74" t="s">
        <v>115</v>
      </c>
      <c r="C373" s="75">
        <v>1841384</v>
      </c>
      <c r="D373" s="75">
        <v>169826.71</v>
      </c>
      <c r="E373" s="75">
        <v>912530.53</v>
      </c>
    </row>
    <row r="374" spans="1:5" ht="21">
      <c r="A374" s="76" t="s">
        <v>116</v>
      </c>
      <c r="B374" s="74" t="s">
        <v>117</v>
      </c>
      <c r="C374" s="75">
        <v>18749</v>
      </c>
      <c r="D374" s="75"/>
      <c r="E374" s="75">
        <v>29165.69</v>
      </c>
    </row>
    <row r="375" spans="1:5" ht="21">
      <c r="A375" s="76" t="s">
        <v>118</v>
      </c>
      <c r="B375" s="74" t="s">
        <v>112</v>
      </c>
      <c r="C375" s="75">
        <v>925618</v>
      </c>
      <c r="D375" s="75">
        <v>88426.47</v>
      </c>
      <c r="E375" s="75">
        <v>502391.87</v>
      </c>
    </row>
    <row r="376" spans="1:5" ht="21">
      <c r="A376" s="76" t="s">
        <v>119</v>
      </c>
      <c r="B376" s="74" t="s">
        <v>291</v>
      </c>
      <c r="C376" s="75">
        <v>2394007</v>
      </c>
      <c r="D376" s="75">
        <v>222421.51</v>
      </c>
      <c r="E376" s="75">
        <v>1317690.95</v>
      </c>
    </row>
    <row r="377" spans="1:5" ht="21">
      <c r="A377" s="76" t="s">
        <v>120</v>
      </c>
      <c r="B377" s="74">
        <v>1010</v>
      </c>
      <c r="C377" s="75">
        <v>41908</v>
      </c>
      <c r="D377" s="75"/>
      <c r="E377" s="75">
        <v>44480.37</v>
      </c>
    </row>
    <row r="378" spans="1:5" ht="21">
      <c r="A378" s="76" t="s">
        <v>121</v>
      </c>
      <c r="B378" s="74">
        <v>1011</v>
      </c>
      <c r="C378" s="75">
        <v>64586</v>
      </c>
      <c r="D378" s="75"/>
      <c r="E378" s="75">
        <v>26462.54</v>
      </c>
    </row>
    <row r="379" spans="1:5" ht="21">
      <c r="A379" s="76" t="s">
        <v>122</v>
      </c>
      <c r="B379" s="74">
        <v>1013</v>
      </c>
      <c r="C379" s="75">
        <v>420846</v>
      </c>
      <c r="D379" s="75">
        <v>67699</v>
      </c>
      <c r="E379" s="75">
        <v>324982</v>
      </c>
    </row>
    <row r="380" spans="1:5" ht="21.75" thickBot="1">
      <c r="A380" s="77" t="s">
        <v>44</v>
      </c>
      <c r="B380" s="74"/>
      <c r="C380" s="78">
        <f>SUM(C372:C379)</f>
        <v>9634063</v>
      </c>
      <c r="D380" s="78">
        <f>SUM(D373:D379)</f>
        <v>548373.69</v>
      </c>
      <c r="E380" s="78">
        <f>SUM(E372:E379)</f>
        <v>4777432.53</v>
      </c>
    </row>
    <row r="381" spans="1:5" ht="21.75" thickTop="1">
      <c r="A381" s="73" t="s">
        <v>99</v>
      </c>
      <c r="B381" s="74"/>
      <c r="C381" s="75"/>
      <c r="D381" s="75"/>
      <c r="E381" s="75"/>
    </row>
    <row r="382" spans="1:5" ht="21">
      <c r="A382" s="76" t="s">
        <v>100</v>
      </c>
      <c r="B382" s="74">
        <v>2002</v>
      </c>
      <c r="C382" s="75">
        <v>7020692</v>
      </c>
      <c r="D382" s="75"/>
      <c r="E382" s="75">
        <v>6983524</v>
      </c>
    </row>
    <row r="383" spans="1:5" ht="21.75" thickBot="1">
      <c r="A383" s="77" t="s">
        <v>44</v>
      </c>
      <c r="B383" s="74"/>
      <c r="C383" s="78">
        <f>SUM(C382)</f>
        <v>7020692</v>
      </c>
      <c r="D383" s="78"/>
      <c r="E383" s="78">
        <f>SUM(E382)</f>
        <v>6983524</v>
      </c>
    </row>
    <row r="384" spans="1:5" ht="21.75" thickTop="1">
      <c r="A384" s="77" t="s">
        <v>123</v>
      </c>
      <c r="B384" s="74"/>
      <c r="C384" s="90">
        <v>17043562</v>
      </c>
      <c r="D384" s="90">
        <v>616911.71</v>
      </c>
      <c r="E384" s="90">
        <v>12072774.55</v>
      </c>
    </row>
    <row r="385" spans="1:5" ht="21">
      <c r="A385" s="91" t="s">
        <v>185</v>
      </c>
      <c r="B385" s="74"/>
      <c r="C385" s="92"/>
      <c r="D385" s="92"/>
      <c r="E385" s="92"/>
    </row>
    <row r="386" spans="1:5" ht="21">
      <c r="A386" s="64" t="s">
        <v>186</v>
      </c>
      <c r="B386" s="74">
        <v>3000</v>
      </c>
      <c r="C386" s="93"/>
      <c r="D386" s="75"/>
      <c r="E386" s="94">
        <v>539500</v>
      </c>
    </row>
    <row r="387" spans="1:5" ht="21">
      <c r="A387" s="64" t="s">
        <v>176</v>
      </c>
      <c r="B387" s="74"/>
      <c r="C387" s="89"/>
      <c r="D387" s="89"/>
      <c r="E387" s="94"/>
    </row>
    <row r="388" spans="1:5" ht="21">
      <c r="A388" s="64" t="s">
        <v>206</v>
      </c>
      <c r="B388" s="74">
        <v>3000</v>
      </c>
      <c r="C388" s="89"/>
      <c r="D388" s="75"/>
      <c r="E388" s="94">
        <v>1545000</v>
      </c>
    </row>
    <row r="389" spans="1:5" ht="21">
      <c r="A389" s="64" t="s">
        <v>207</v>
      </c>
      <c r="B389" s="74"/>
      <c r="C389" s="89"/>
      <c r="D389" s="75"/>
      <c r="E389" s="94"/>
    </row>
    <row r="390" spans="1:5" ht="21">
      <c r="A390" s="64" t="s">
        <v>229</v>
      </c>
      <c r="B390" s="74">
        <v>3000</v>
      </c>
      <c r="C390" s="89"/>
      <c r="D390" s="75">
        <v>15519</v>
      </c>
      <c r="E390" s="94">
        <v>93114</v>
      </c>
    </row>
    <row r="391" spans="1:5" ht="21">
      <c r="A391" s="64" t="s">
        <v>272</v>
      </c>
      <c r="B391" s="74">
        <v>3000</v>
      </c>
      <c r="C391" s="89"/>
      <c r="D391" s="75">
        <v>20000</v>
      </c>
      <c r="E391" s="75">
        <v>20000</v>
      </c>
    </row>
    <row r="392" spans="1:5" ht="21">
      <c r="A392" s="2" t="s">
        <v>273</v>
      </c>
      <c r="B392" s="74">
        <v>3000</v>
      </c>
      <c r="C392" s="89"/>
      <c r="D392" s="75">
        <v>11100</v>
      </c>
      <c r="E392" s="75">
        <v>11100</v>
      </c>
    </row>
    <row r="393" spans="1:5" ht="21">
      <c r="A393" s="95" t="s">
        <v>44</v>
      </c>
      <c r="B393" s="81"/>
      <c r="C393" s="96"/>
      <c r="D393" s="97">
        <f>SUM(D390:D392)</f>
        <v>46619</v>
      </c>
      <c r="E393" s="97">
        <f>SUM(E386:E392)</f>
        <v>2208714</v>
      </c>
    </row>
    <row r="394" spans="2:5" ht="21">
      <c r="B394" s="98"/>
      <c r="C394" s="99"/>
      <c r="D394" s="99"/>
      <c r="E394" s="99"/>
    </row>
    <row r="395" spans="2:5" ht="21">
      <c r="B395" s="84"/>
      <c r="C395" s="106"/>
      <c r="D395" s="106"/>
      <c r="E395" s="106"/>
    </row>
    <row r="396" spans="2:5" ht="21">
      <c r="B396" s="84"/>
      <c r="C396" s="106"/>
      <c r="D396" s="106"/>
      <c r="E396" s="106"/>
    </row>
    <row r="397" spans="2:5" ht="21">
      <c r="B397" s="84"/>
      <c r="C397" s="106"/>
      <c r="D397" s="106"/>
      <c r="E397" s="106"/>
    </row>
    <row r="398" spans="2:5" ht="21">
      <c r="B398" s="84"/>
      <c r="C398" s="106"/>
      <c r="D398" s="106"/>
      <c r="E398" s="106"/>
    </row>
    <row r="399" spans="2:5" ht="21">
      <c r="B399" s="84"/>
      <c r="C399" s="106"/>
      <c r="D399" s="106"/>
      <c r="E399" s="106"/>
    </row>
    <row r="400" spans="2:5" ht="21">
      <c r="B400" s="84"/>
      <c r="C400" s="106"/>
      <c r="D400" s="106"/>
      <c r="E400" s="106"/>
    </row>
    <row r="401" spans="1:5" ht="21">
      <c r="A401" s="63" t="s">
        <v>128</v>
      </c>
      <c r="B401" s="63"/>
      <c r="C401" s="63"/>
      <c r="D401" s="63"/>
      <c r="E401" s="63"/>
    </row>
    <row r="402" spans="1:5" ht="21">
      <c r="A402" s="63" t="s">
        <v>83</v>
      </c>
      <c r="B402" s="63"/>
      <c r="C402" s="63"/>
      <c r="D402" s="63"/>
      <c r="E402" s="63"/>
    </row>
    <row r="403" spans="1:5" ht="21">
      <c r="A403" s="65" t="s">
        <v>292</v>
      </c>
      <c r="B403" s="65"/>
      <c r="C403" s="65"/>
      <c r="D403" s="65"/>
      <c r="E403" s="65"/>
    </row>
    <row r="404" spans="1:5" ht="21">
      <c r="A404" s="66" t="s">
        <v>18</v>
      </c>
      <c r="B404" s="67"/>
      <c r="C404" s="67"/>
      <c r="D404" s="67"/>
      <c r="E404" s="68"/>
    </row>
    <row r="405" spans="1:5" ht="21">
      <c r="A405" s="69" t="s">
        <v>51</v>
      </c>
      <c r="B405" s="69" t="s">
        <v>3</v>
      </c>
      <c r="C405" s="69" t="s">
        <v>49</v>
      </c>
      <c r="D405" s="69" t="s">
        <v>84</v>
      </c>
      <c r="E405" s="69" t="s">
        <v>85</v>
      </c>
    </row>
    <row r="406" spans="1:5" ht="21">
      <c r="A406" s="70" t="s">
        <v>86</v>
      </c>
      <c r="B406" s="71"/>
      <c r="C406" s="72"/>
      <c r="D406" s="72"/>
      <c r="E406" s="72"/>
    </row>
    <row r="407" spans="1:5" ht="21">
      <c r="A407" s="73" t="s">
        <v>87</v>
      </c>
      <c r="B407" s="74"/>
      <c r="C407" s="75"/>
      <c r="D407" s="75"/>
      <c r="E407" s="75"/>
    </row>
    <row r="408" spans="1:5" ht="21">
      <c r="A408" s="76" t="s">
        <v>88</v>
      </c>
      <c r="B408" s="74" t="s">
        <v>104</v>
      </c>
      <c r="C408" s="75">
        <v>37022</v>
      </c>
      <c r="D408" s="75"/>
      <c r="E408" s="75">
        <v>38366</v>
      </c>
    </row>
    <row r="409" spans="1:5" ht="21">
      <c r="A409" s="76" t="s">
        <v>89</v>
      </c>
      <c r="B409" s="74" t="s">
        <v>105</v>
      </c>
      <c r="C409" s="75">
        <v>112089</v>
      </c>
      <c r="D409" s="75">
        <v>5532.38</v>
      </c>
      <c r="E409" s="75">
        <v>112962.71</v>
      </c>
    </row>
    <row r="410" spans="1:5" ht="21">
      <c r="A410" s="76" t="s">
        <v>183</v>
      </c>
      <c r="B410" s="74" t="s">
        <v>184</v>
      </c>
      <c r="C410" s="75">
        <v>400</v>
      </c>
      <c r="D410" s="75"/>
      <c r="E410" s="75">
        <v>600</v>
      </c>
    </row>
    <row r="411" spans="1:5" ht="21.75" thickBot="1">
      <c r="A411" s="77" t="s">
        <v>44</v>
      </c>
      <c r="B411" s="64"/>
      <c r="C411" s="78">
        <f>SUM(C408:C410)</f>
        <v>149511</v>
      </c>
      <c r="D411" s="78">
        <f>SUM(D408:D410)</f>
        <v>5532.38</v>
      </c>
      <c r="E411" s="78">
        <f>SUM(E408:E410)</f>
        <v>151928.71000000002</v>
      </c>
    </row>
    <row r="412" spans="1:5" ht="21.75" thickTop="1">
      <c r="A412" s="79" t="s">
        <v>90</v>
      </c>
      <c r="B412" s="64"/>
      <c r="C412" s="75"/>
      <c r="D412" s="75"/>
      <c r="E412" s="75"/>
    </row>
    <row r="413" spans="1:5" ht="21">
      <c r="A413" s="76" t="s">
        <v>91</v>
      </c>
      <c r="B413" s="74" t="s">
        <v>106</v>
      </c>
      <c r="C413" s="75">
        <v>27026</v>
      </c>
      <c r="D413" s="75">
        <v>152</v>
      </c>
      <c r="E413" s="75">
        <v>16753</v>
      </c>
    </row>
    <row r="414" spans="1:5" ht="21">
      <c r="A414" s="76" t="s">
        <v>92</v>
      </c>
      <c r="B414" s="74" t="s">
        <v>107</v>
      </c>
      <c r="C414" s="75">
        <v>1200</v>
      </c>
      <c r="D414" s="75"/>
      <c r="E414" s="75"/>
    </row>
    <row r="415" spans="1:5" ht="21">
      <c r="A415" s="76" t="s">
        <v>144</v>
      </c>
      <c r="B415" s="74" t="s">
        <v>108</v>
      </c>
      <c r="C415" s="75">
        <v>11840</v>
      </c>
      <c r="D415" s="75"/>
      <c r="E415" s="75">
        <v>20869.04</v>
      </c>
    </row>
    <row r="416" spans="1:5" ht="21">
      <c r="A416" s="80" t="s">
        <v>191</v>
      </c>
      <c r="B416" s="74" t="s">
        <v>192</v>
      </c>
      <c r="C416" s="75"/>
      <c r="D416" s="75">
        <v>2140</v>
      </c>
      <c r="E416" s="75">
        <v>18280</v>
      </c>
    </row>
    <row r="417" spans="1:5" ht="21">
      <c r="A417" s="76" t="s">
        <v>188</v>
      </c>
      <c r="B417" s="74" t="s">
        <v>109</v>
      </c>
      <c r="C417" s="75">
        <v>15640</v>
      </c>
      <c r="D417" s="75">
        <v>1360</v>
      </c>
      <c r="E417" s="75">
        <v>27990</v>
      </c>
    </row>
    <row r="418" spans="1:5" ht="21">
      <c r="A418" s="76" t="s">
        <v>189</v>
      </c>
      <c r="B418" s="74" t="s">
        <v>187</v>
      </c>
      <c r="C418" s="75"/>
      <c r="D418" s="75">
        <v>10</v>
      </c>
      <c r="E418" s="75">
        <v>80</v>
      </c>
    </row>
    <row r="419" spans="1:5" ht="21">
      <c r="A419" s="76" t="s">
        <v>227</v>
      </c>
      <c r="B419" s="74" t="s">
        <v>228</v>
      </c>
      <c r="C419" s="75"/>
      <c r="D419" s="75">
        <v>70</v>
      </c>
      <c r="E419" s="75">
        <v>3870</v>
      </c>
    </row>
    <row r="420" spans="1:5" ht="21">
      <c r="A420" s="76" t="s">
        <v>251</v>
      </c>
      <c r="B420" s="74" t="s">
        <v>252</v>
      </c>
      <c r="C420" s="75"/>
      <c r="D420" s="75"/>
      <c r="E420" s="75">
        <v>1000</v>
      </c>
    </row>
    <row r="421" spans="1:5" ht="21.75" thickBot="1">
      <c r="A421" s="77" t="s">
        <v>44</v>
      </c>
      <c r="B421" s="81"/>
      <c r="C421" s="78">
        <f>SUM(C413:C420)</f>
        <v>55706</v>
      </c>
      <c r="D421" s="78">
        <f>SUM(D413:D420)</f>
        <v>3732</v>
      </c>
      <c r="E421" s="78">
        <f>SUM(E413:E420)</f>
        <v>88842.04000000001</v>
      </c>
    </row>
    <row r="422" spans="1:5" ht="21.75" thickTop="1">
      <c r="A422" s="82" t="s">
        <v>93</v>
      </c>
      <c r="B422" s="81"/>
      <c r="C422" s="75"/>
      <c r="D422" s="75"/>
      <c r="E422" s="75"/>
    </row>
    <row r="423" spans="1:5" ht="21">
      <c r="A423" s="76" t="s">
        <v>94</v>
      </c>
      <c r="B423" s="74" t="s">
        <v>77</v>
      </c>
      <c r="C423" s="75">
        <v>105890</v>
      </c>
      <c r="D423" s="75">
        <v>2103.3</v>
      </c>
      <c r="E423" s="75">
        <v>76714.85</v>
      </c>
    </row>
    <row r="424" spans="1:5" ht="21.75" thickBot="1">
      <c r="A424" s="77" t="s">
        <v>44</v>
      </c>
      <c r="B424" s="81"/>
      <c r="C424" s="78">
        <f>SUM(C423)</f>
        <v>105890</v>
      </c>
      <c r="D424" s="78">
        <f>SUM(D423)</f>
        <v>2103.3</v>
      </c>
      <c r="E424" s="78">
        <f>SUM(E423)</f>
        <v>76714.85</v>
      </c>
    </row>
    <row r="425" spans="1:5" ht="21.75" thickTop="1">
      <c r="A425" s="100" t="s">
        <v>218</v>
      </c>
      <c r="B425" s="81"/>
      <c r="C425" s="101"/>
      <c r="D425" s="101"/>
      <c r="E425" s="101"/>
    </row>
    <row r="426" spans="1:5" ht="21">
      <c r="A426" s="80" t="s">
        <v>219</v>
      </c>
      <c r="B426" s="81"/>
      <c r="C426" s="101"/>
      <c r="D426" s="101"/>
      <c r="E426" s="101">
        <v>400</v>
      </c>
    </row>
    <row r="427" spans="1:5" ht="21">
      <c r="A427" s="102" t="s">
        <v>44</v>
      </c>
      <c r="B427" s="103"/>
      <c r="C427" s="104"/>
      <c r="D427" s="104"/>
      <c r="E427" s="104">
        <v>400</v>
      </c>
    </row>
    <row r="428" spans="1:5" ht="21">
      <c r="A428" s="82" t="s">
        <v>95</v>
      </c>
      <c r="B428" s="81"/>
      <c r="C428" s="75"/>
      <c r="D428" s="75"/>
      <c r="E428" s="75"/>
    </row>
    <row r="429" spans="1:5" ht="21">
      <c r="A429" s="76" t="s">
        <v>96</v>
      </c>
      <c r="B429" s="74" t="s">
        <v>110</v>
      </c>
      <c r="C429" s="75">
        <v>68400</v>
      </c>
      <c r="D429" s="101"/>
      <c r="E429" s="75">
        <v>88400</v>
      </c>
    </row>
    <row r="430" spans="1:5" ht="21">
      <c r="A430" s="76" t="s">
        <v>142</v>
      </c>
      <c r="B430" s="74" t="s">
        <v>111</v>
      </c>
      <c r="C430" s="75">
        <v>9300</v>
      </c>
      <c r="D430" s="75"/>
      <c r="E430" s="75">
        <v>430</v>
      </c>
    </row>
    <row r="431" spans="1:5" ht="21.75" thickBot="1">
      <c r="A431" s="77" t="s">
        <v>44</v>
      </c>
      <c r="B431" s="81"/>
      <c r="C431" s="78">
        <f>SUM(C429:C430)</f>
        <v>77700</v>
      </c>
      <c r="D431" s="78"/>
      <c r="E431" s="78">
        <f>SUM(E429:E430)</f>
        <v>88830</v>
      </c>
    </row>
    <row r="432" spans="1:5" ht="21.75" thickTop="1">
      <c r="A432" s="107"/>
      <c r="B432" s="107"/>
      <c r="C432" s="107"/>
      <c r="D432" s="107"/>
      <c r="E432" s="107"/>
    </row>
    <row r="433" spans="1:5" ht="21">
      <c r="A433" s="107"/>
      <c r="B433" s="107"/>
      <c r="C433" s="107"/>
      <c r="D433" s="107"/>
      <c r="E433" s="107"/>
    </row>
    <row r="434" spans="1:5" ht="21">
      <c r="A434" s="86" t="s">
        <v>127</v>
      </c>
      <c r="B434" s="86"/>
      <c r="C434" s="86"/>
      <c r="D434" s="86"/>
      <c r="E434" s="86"/>
    </row>
    <row r="435" spans="1:5" ht="21">
      <c r="A435" s="66" t="s">
        <v>18</v>
      </c>
      <c r="B435" s="67"/>
      <c r="C435" s="67"/>
      <c r="D435" s="67"/>
      <c r="E435" s="68"/>
    </row>
    <row r="436" spans="1:5" ht="21">
      <c r="A436" s="69" t="s">
        <v>51</v>
      </c>
      <c r="B436" s="69" t="s">
        <v>3</v>
      </c>
      <c r="C436" s="69" t="s">
        <v>49</v>
      </c>
      <c r="D436" s="69" t="s">
        <v>84</v>
      </c>
      <c r="E436" s="69" t="s">
        <v>85</v>
      </c>
    </row>
    <row r="437" spans="1:5" ht="21">
      <c r="A437" s="88" t="s">
        <v>97</v>
      </c>
      <c r="B437" s="81"/>
      <c r="C437" s="89"/>
      <c r="D437" s="89"/>
      <c r="E437" s="89"/>
    </row>
    <row r="438" spans="1:5" ht="21">
      <c r="A438" s="73" t="s">
        <v>98</v>
      </c>
      <c r="B438" s="81"/>
      <c r="C438" s="75"/>
      <c r="D438" s="75"/>
      <c r="E438" s="75"/>
    </row>
    <row r="439" spans="1:5" ht="21">
      <c r="A439" s="76" t="s">
        <v>113</v>
      </c>
      <c r="B439" s="74" t="s">
        <v>114</v>
      </c>
      <c r="C439" s="75">
        <v>3926965</v>
      </c>
      <c r="D439" s="75">
        <v>989736.41</v>
      </c>
      <c r="E439" s="75">
        <v>4042502.55</v>
      </c>
    </row>
    <row r="440" spans="1:5" ht="21">
      <c r="A440" s="76" t="s">
        <v>143</v>
      </c>
      <c r="B440" s="74" t="s">
        <v>115</v>
      </c>
      <c r="C440" s="75">
        <v>1841384</v>
      </c>
      <c r="D440" s="75">
        <v>211724.82</v>
      </c>
      <c r="E440" s="75">
        <v>1479721.47</v>
      </c>
    </row>
    <row r="441" spans="1:5" ht="21">
      <c r="A441" s="76" t="s">
        <v>116</v>
      </c>
      <c r="B441" s="74" t="s">
        <v>117</v>
      </c>
      <c r="C441" s="75">
        <v>18749</v>
      </c>
      <c r="D441" s="75"/>
      <c r="E441" s="75">
        <v>29165.69</v>
      </c>
    </row>
    <row r="442" spans="1:5" ht="21">
      <c r="A442" s="76" t="s">
        <v>118</v>
      </c>
      <c r="B442" s="74" t="s">
        <v>112</v>
      </c>
      <c r="C442" s="75">
        <v>925618</v>
      </c>
      <c r="D442" s="75">
        <v>79953.85</v>
      </c>
      <c r="E442" s="75">
        <v>769461.48</v>
      </c>
    </row>
    <row r="443" spans="1:5" ht="21">
      <c r="A443" s="76" t="s">
        <v>119</v>
      </c>
      <c r="B443" s="74" t="s">
        <v>291</v>
      </c>
      <c r="C443" s="75">
        <v>2394007</v>
      </c>
      <c r="D443" s="75">
        <v>152653.21</v>
      </c>
      <c r="E443" s="75">
        <v>1933907.63</v>
      </c>
    </row>
    <row r="444" spans="1:5" ht="21">
      <c r="A444" s="76" t="s">
        <v>120</v>
      </c>
      <c r="B444" s="74">
        <v>1010</v>
      </c>
      <c r="C444" s="75">
        <v>41908</v>
      </c>
      <c r="D444" s="75"/>
      <c r="E444" s="75">
        <v>44480.37</v>
      </c>
    </row>
    <row r="445" spans="1:5" ht="21">
      <c r="A445" s="76" t="s">
        <v>121</v>
      </c>
      <c r="B445" s="74">
        <v>1011</v>
      </c>
      <c r="C445" s="75">
        <v>64586</v>
      </c>
      <c r="D445" s="75"/>
      <c r="E445" s="75">
        <v>39337.07</v>
      </c>
    </row>
    <row r="446" spans="1:5" ht="21">
      <c r="A446" s="76" t="s">
        <v>122</v>
      </c>
      <c r="B446" s="74">
        <v>1013</v>
      </c>
      <c r="C446" s="75">
        <v>420846</v>
      </c>
      <c r="D446" s="75">
        <v>22406</v>
      </c>
      <c r="E446" s="75">
        <v>528046</v>
      </c>
    </row>
    <row r="447" spans="1:5" ht="21.75" thickBot="1">
      <c r="A447" s="77" t="s">
        <v>44</v>
      </c>
      <c r="B447" s="74"/>
      <c r="C447" s="78">
        <f>SUM(C439:C446)</f>
        <v>9634063</v>
      </c>
      <c r="D447" s="78">
        <f>SUM(D446+D443+D442+D440+D439)</f>
        <v>1456474.29</v>
      </c>
      <c r="E447" s="78">
        <f>SUM(E439+E440+E441+E442+E443+E444+E445+E446)</f>
        <v>8866622.26</v>
      </c>
    </row>
    <row r="448" spans="1:5" ht="21.75" thickTop="1">
      <c r="A448" s="73" t="s">
        <v>99</v>
      </c>
      <c r="B448" s="74"/>
      <c r="C448" s="75"/>
      <c r="D448" s="75"/>
      <c r="E448" s="75"/>
    </row>
    <row r="449" spans="1:5" ht="21">
      <c r="A449" s="76" t="s">
        <v>100</v>
      </c>
      <c r="B449" s="74">
        <v>2002</v>
      </c>
      <c r="C449" s="75">
        <v>7020692</v>
      </c>
      <c r="D449" s="75"/>
      <c r="E449" s="75">
        <v>6983524</v>
      </c>
    </row>
    <row r="450" spans="1:5" ht="21.75" thickBot="1">
      <c r="A450" s="77" t="s">
        <v>44</v>
      </c>
      <c r="B450" s="74"/>
      <c r="C450" s="78">
        <f>SUM(C449)</f>
        <v>7020692</v>
      </c>
      <c r="D450" s="78"/>
      <c r="E450" s="78">
        <f>SUM(E449)</f>
        <v>6983524</v>
      </c>
    </row>
    <row r="451" spans="1:5" ht="21.75" thickTop="1">
      <c r="A451" s="77" t="s">
        <v>123</v>
      </c>
      <c r="B451" s="74"/>
      <c r="C451" s="90">
        <v>17043562</v>
      </c>
      <c r="D451" s="90">
        <v>1467841.97</v>
      </c>
      <c r="E451" s="90">
        <v>16256861.86</v>
      </c>
    </row>
    <row r="452" spans="1:5" ht="21">
      <c r="A452" s="91" t="s">
        <v>185</v>
      </c>
      <c r="B452" s="74"/>
      <c r="C452" s="92"/>
      <c r="D452" s="92"/>
      <c r="E452" s="92"/>
    </row>
    <row r="453" spans="1:5" ht="21">
      <c r="A453" s="64" t="s">
        <v>186</v>
      </c>
      <c r="B453" s="74">
        <v>3000</v>
      </c>
      <c r="C453" s="93"/>
      <c r="D453" s="75"/>
      <c r="E453" s="94">
        <v>791500</v>
      </c>
    </row>
    <row r="454" spans="1:5" ht="21">
      <c r="A454" s="64" t="s">
        <v>176</v>
      </c>
      <c r="B454" s="74"/>
      <c r="C454" s="89"/>
      <c r="D454" s="89"/>
      <c r="E454" s="94"/>
    </row>
    <row r="455" spans="1:5" ht="21">
      <c r="A455" s="64" t="s">
        <v>206</v>
      </c>
      <c r="B455" s="74">
        <v>3000</v>
      </c>
      <c r="C455" s="89"/>
      <c r="D455" s="75"/>
      <c r="E455" s="94">
        <v>3128000</v>
      </c>
    </row>
    <row r="456" spans="1:5" ht="21">
      <c r="A456" s="64" t="s">
        <v>207</v>
      </c>
      <c r="B456" s="74"/>
      <c r="C456" s="89"/>
      <c r="D456" s="75"/>
      <c r="E456" s="94"/>
    </row>
    <row r="457" spans="1:5" ht="21">
      <c r="A457" s="64" t="s">
        <v>229</v>
      </c>
      <c r="B457" s="74">
        <v>3000</v>
      </c>
      <c r="C457" s="89"/>
      <c r="D457" s="75">
        <v>15519</v>
      </c>
      <c r="E457" s="94">
        <v>155190</v>
      </c>
    </row>
    <row r="458" spans="1:5" ht="21">
      <c r="A458" s="64" t="s">
        <v>272</v>
      </c>
      <c r="B458" s="74">
        <v>3000</v>
      </c>
      <c r="C458" s="89"/>
      <c r="D458" s="75"/>
      <c r="E458" s="75">
        <v>20000</v>
      </c>
    </row>
    <row r="459" spans="1:5" ht="21">
      <c r="A459" s="2" t="s">
        <v>273</v>
      </c>
      <c r="B459" s="74">
        <v>3000</v>
      </c>
      <c r="C459" s="89"/>
      <c r="D459" s="75"/>
      <c r="E459" s="75">
        <v>11100</v>
      </c>
    </row>
    <row r="460" spans="1:5" ht="21">
      <c r="A460" s="95" t="s">
        <v>44</v>
      </c>
      <c r="B460" s="81"/>
      <c r="C460" s="96"/>
      <c r="D460" s="97">
        <f>SUM(D457:D459)</f>
        <v>15519</v>
      </c>
      <c r="E460" s="97">
        <f>SUM(E453:E459)</f>
        <v>4105790</v>
      </c>
    </row>
    <row r="461" spans="2:5" ht="21">
      <c r="B461" s="98"/>
      <c r="C461" s="99"/>
      <c r="D461" s="99"/>
      <c r="E461" s="99"/>
    </row>
    <row r="462" spans="2:5" ht="21">
      <c r="B462" s="84"/>
      <c r="C462" s="106"/>
      <c r="D462" s="106"/>
      <c r="E462" s="106"/>
    </row>
    <row r="463" spans="2:5" ht="21">
      <c r="B463" s="84"/>
      <c r="C463" s="106"/>
      <c r="D463" s="106"/>
      <c r="E463" s="106"/>
    </row>
    <row r="464" spans="2:5" ht="21">
      <c r="B464" s="84"/>
      <c r="C464" s="106"/>
      <c r="D464" s="106"/>
      <c r="E464" s="106"/>
    </row>
    <row r="465" spans="2:5" ht="21">
      <c r="B465" s="84"/>
      <c r="C465" s="106"/>
      <c r="D465" s="106"/>
      <c r="E465" s="106"/>
    </row>
    <row r="466" spans="2:5" ht="21">
      <c r="B466" s="84"/>
      <c r="C466" s="106"/>
      <c r="D466" s="106"/>
      <c r="E466" s="106"/>
    </row>
    <row r="467" spans="2:5" ht="21">
      <c r="B467" s="84"/>
      <c r="C467" s="106"/>
      <c r="D467" s="106"/>
      <c r="E467" s="106"/>
    </row>
    <row r="468" spans="1:5" ht="21">
      <c r="A468" s="63" t="s">
        <v>128</v>
      </c>
      <c r="B468" s="63"/>
      <c r="C468" s="63"/>
      <c r="D468" s="63"/>
      <c r="E468" s="63"/>
    </row>
    <row r="469" spans="1:5" ht="21">
      <c r="A469" s="63" t="s">
        <v>83</v>
      </c>
      <c r="B469" s="63"/>
      <c r="C469" s="63"/>
      <c r="D469" s="63"/>
      <c r="E469" s="63"/>
    </row>
    <row r="470" spans="1:5" ht="21">
      <c r="A470" s="65" t="s">
        <v>300</v>
      </c>
      <c r="B470" s="65"/>
      <c r="C470" s="65"/>
      <c r="D470" s="65"/>
      <c r="E470" s="65"/>
    </row>
    <row r="471" spans="1:5" ht="21">
      <c r="A471" s="66" t="s">
        <v>18</v>
      </c>
      <c r="B471" s="67"/>
      <c r="C471" s="67"/>
      <c r="D471" s="67"/>
      <c r="E471" s="68"/>
    </row>
    <row r="472" spans="1:5" ht="21">
      <c r="A472" s="69" t="s">
        <v>51</v>
      </c>
      <c r="B472" s="69" t="s">
        <v>3</v>
      </c>
      <c r="C472" s="69" t="s">
        <v>49</v>
      </c>
      <c r="D472" s="69" t="s">
        <v>84</v>
      </c>
      <c r="E472" s="69" t="s">
        <v>85</v>
      </c>
    </row>
    <row r="473" spans="1:5" ht="21">
      <c r="A473" s="70" t="s">
        <v>86</v>
      </c>
      <c r="B473" s="71"/>
      <c r="C473" s="72"/>
      <c r="D473" s="72"/>
      <c r="E473" s="72"/>
    </row>
    <row r="474" spans="1:5" ht="21">
      <c r="A474" s="73" t="s">
        <v>87</v>
      </c>
      <c r="B474" s="74"/>
      <c r="C474" s="75"/>
      <c r="D474" s="75"/>
      <c r="E474" s="75"/>
    </row>
    <row r="475" spans="1:5" ht="21">
      <c r="A475" s="76" t="s">
        <v>88</v>
      </c>
      <c r="B475" s="74" t="s">
        <v>104</v>
      </c>
      <c r="C475" s="75">
        <v>37022</v>
      </c>
      <c r="D475" s="75">
        <v>264</v>
      </c>
      <c r="E475" s="75">
        <v>38630</v>
      </c>
    </row>
    <row r="476" spans="1:5" ht="21">
      <c r="A476" s="76" t="s">
        <v>89</v>
      </c>
      <c r="B476" s="74" t="s">
        <v>105</v>
      </c>
      <c r="C476" s="75">
        <v>112089</v>
      </c>
      <c r="D476" s="75">
        <v>844.51</v>
      </c>
      <c r="E476" s="75">
        <v>113807.22</v>
      </c>
    </row>
    <row r="477" spans="1:5" ht="21">
      <c r="A477" s="76" t="s">
        <v>183</v>
      </c>
      <c r="B477" s="74" t="s">
        <v>184</v>
      </c>
      <c r="C477" s="75">
        <v>400</v>
      </c>
      <c r="D477" s="75"/>
      <c r="E477" s="75">
        <v>600</v>
      </c>
    </row>
    <row r="478" spans="1:5" ht="21.75" thickBot="1">
      <c r="A478" s="77" t="s">
        <v>44</v>
      </c>
      <c r="B478" s="64"/>
      <c r="C478" s="78">
        <f>SUM(C475:C477)</f>
        <v>149511</v>
      </c>
      <c r="D478" s="78">
        <f>SUM(D475:D477)</f>
        <v>1108.51</v>
      </c>
      <c r="E478" s="78">
        <f>SUM(E475:E477)</f>
        <v>153037.22</v>
      </c>
    </row>
    <row r="479" spans="1:5" ht="21.75" thickTop="1">
      <c r="A479" s="79" t="s">
        <v>90</v>
      </c>
      <c r="B479" s="64"/>
      <c r="C479" s="75"/>
      <c r="D479" s="75"/>
      <c r="E479" s="75"/>
    </row>
    <row r="480" spans="1:5" ht="21">
      <c r="A480" s="76" t="s">
        <v>91</v>
      </c>
      <c r="B480" s="74" t="s">
        <v>106</v>
      </c>
      <c r="C480" s="75">
        <v>27026</v>
      </c>
      <c r="D480" s="75">
        <v>70</v>
      </c>
      <c r="E480" s="75">
        <v>16823</v>
      </c>
    </row>
    <row r="481" spans="1:5" ht="21">
      <c r="A481" s="76" t="s">
        <v>92</v>
      </c>
      <c r="B481" s="74" t="s">
        <v>107</v>
      </c>
      <c r="C481" s="75">
        <v>1200</v>
      </c>
      <c r="D481" s="75"/>
      <c r="E481" s="75"/>
    </row>
    <row r="482" spans="1:5" ht="21">
      <c r="A482" s="76" t="s">
        <v>144</v>
      </c>
      <c r="B482" s="74" t="s">
        <v>108</v>
      </c>
      <c r="C482" s="75">
        <v>11840</v>
      </c>
      <c r="D482" s="75"/>
      <c r="E482" s="75">
        <v>20869.04</v>
      </c>
    </row>
    <row r="483" spans="1:5" ht="21">
      <c r="A483" s="80" t="s">
        <v>191</v>
      </c>
      <c r="B483" s="74" t="s">
        <v>192</v>
      </c>
      <c r="C483" s="75"/>
      <c r="D483" s="75">
        <v>1280</v>
      </c>
      <c r="E483" s="75">
        <v>19560</v>
      </c>
    </row>
    <row r="484" spans="1:5" ht="21">
      <c r="A484" s="76" t="s">
        <v>188</v>
      </c>
      <c r="B484" s="74" t="s">
        <v>109</v>
      </c>
      <c r="C484" s="75">
        <v>15640</v>
      </c>
      <c r="D484" s="75"/>
      <c r="E484" s="75">
        <v>27990</v>
      </c>
    </row>
    <row r="485" spans="1:5" ht="21">
      <c r="A485" s="76" t="s">
        <v>189</v>
      </c>
      <c r="B485" s="74" t="s">
        <v>187</v>
      </c>
      <c r="C485" s="75"/>
      <c r="D485" s="75"/>
      <c r="E485" s="75">
        <v>80</v>
      </c>
    </row>
    <row r="486" spans="1:5" ht="21">
      <c r="A486" s="76" t="s">
        <v>227</v>
      </c>
      <c r="B486" s="74" t="s">
        <v>228</v>
      </c>
      <c r="C486" s="75"/>
      <c r="D486" s="75">
        <v>50</v>
      </c>
      <c r="E486" s="75">
        <v>3920</v>
      </c>
    </row>
    <row r="487" spans="1:5" ht="21">
      <c r="A487" s="76" t="s">
        <v>251</v>
      </c>
      <c r="B487" s="74" t="s">
        <v>252</v>
      </c>
      <c r="C487" s="75"/>
      <c r="D487" s="75"/>
      <c r="E487" s="75">
        <v>1000</v>
      </c>
    </row>
    <row r="488" spans="1:5" ht="21.75" thickBot="1">
      <c r="A488" s="77" t="s">
        <v>44</v>
      </c>
      <c r="B488" s="81"/>
      <c r="C488" s="78">
        <f>SUM(C480:C487)</f>
        <v>55706</v>
      </c>
      <c r="D488" s="78">
        <f>SUM(D480:D487)</f>
        <v>1400</v>
      </c>
      <c r="E488" s="78">
        <f>SUM(E480:E487)</f>
        <v>90242.04000000001</v>
      </c>
    </row>
    <row r="489" spans="1:5" ht="21.75" thickTop="1">
      <c r="A489" s="82" t="s">
        <v>93</v>
      </c>
      <c r="B489" s="81"/>
      <c r="C489" s="75"/>
      <c r="D489" s="75"/>
      <c r="E489" s="75"/>
    </row>
    <row r="490" spans="1:5" ht="21">
      <c r="A490" s="76" t="s">
        <v>94</v>
      </c>
      <c r="B490" s="74" t="s">
        <v>77</v>
      </c>
      <c r="C490" s="75">
        <v>105890</v>
      </c>
      <c r="D490" s="75">
        <v>1580.62</v>
      </c>
      <c r="E490" s="75">
        <v>78295.47</v>
      </c>
    </row>
    <row r="491" spans="1:5" ht="21.75" thickBot="1">
      <c r="A491" s="77" t="s">
        <v>44</v>
      </c>
      <c r="B491" s="81"/>
      <c r="C491" s="78">
        <f>SUM(C490)</f>
        <v>105890</v>
      </c>
      <c r="D491" s="78">
        <f>SUM(D490)</f>
        <v>1580.62</v>
      </c>
      <c r="E491" s="78">
        <f>SUM(E490)</f>
        <v>78295.47</v>
      </c>
    </row>
    <row r="492" spans="1:5" ht="21.75" thickTop="1">
      <c r="A492" s="100" t="s">
        <v>218</v>
      </c>
      <c r="B492" s="81"/>
      <c r="C492" s="101"/>
      <c r="D492" s="101"/>
      <c r="E492" s="101"/>
    </row>
    <row r="493" spans="1:5" ht="21">
      <c r="A493" s="80" t="s">
        <v>219</v>
      </c>
      <c r="B493" s="81"/>
      <c r="C493" s="101"/>
      <c r="D493" s="101"/>
      <c r="E493" s="101">
        <v>400</v>
      </c>
    </row>
    <row r="494" spans="1:5" ht="21">
      <c r="A494" s="102" t="s">
        <v>44</v>
      </c>
      <c r="B494" s="103"/>
      <c r="C494" s="104"/>
      <c r="D494" s="104"/>
      <c r="E494" s="104">
        <v>400</v>
      </c>
    </row>
    <row r="495" spans="1:5" ht="21">
      <c r="A495" s="82" t="s">
        <v>95</v>
      </c>
      <c r="B495" s="81"/>
      <c r="C495" s="75"/>
      <c r="D495" s="75"/>
      <c r="E495" s="75"/>
    </row>
    <row r="496" spans="1:5" ht="21">
      <c r="A496" s="76" t="s">
        <v>96</v>
      </c>
      <c r="B496" s="74" t="s">
        <v>110</v>
      </c>
      <c r="C496" s="75">
        <v>68400</v>
      </c>
      <c r="D496" s="101"/>
      <c r="E496" s="75">
        <v>88400</v>
      </c>
    </row>
    <row r="497" spans="1:5" ht="21">
      <c r="A497" s="76" t="s">
        <v>142</v>
      </c>
      <c r="B497" s="74" t="s">
        <v>111</v>
      </c>
      <c r="C497" s="75">
        <v>9300</v>
      </c>
      <c r="D497" s="75"/>
      <c r="E497" s="75">
        <v>430</v>
      </c>
    </row>
    <row r="498" spans="1:5" ht="21.75" thickBot="1">
      <c r="A498" s="77" t="s">
        <v>44</v>
      </c>
      <c r="B498" s="81"/>
      <c r="C498" s="78">
        <f>SUM(C496:C497)</f>
        <v>77700</v>
      </c>
      <c r="D498" s="78"/>
      <c r="E498" s="78">
        <f>SUM(E496:E497)</f>
        <v>88830</v>
      </c>
    </row>
    <row r="499" spans="1:5" ht="21.75" thickTop="1">
      <c r="A499" s="107"/>
      <c r="B499" s="107"/>
      <c r="C499" s="107"/>
      <c r="D499" s="107"/>
      <c r="E499" s="107"/>
    </row>
    <row r="500" spans="1:5" ht="21">
      <c r="A500" s="107"/>
      <c r="B500" s="107"/>
      <c r="C500" s="107"/>
      <c r="D500" s="107"/>
      <c r="E500" s="107"/>
    </row>
    <row r="501" spans="1:5" ht="21">
      <c r="A501" s="86" t="s">
        <v>127</v>
      </c>
      <c r="B501" s="86"/>
      <c r="C501" s="86"/>
      <c r="D501" s="86"/>
      <c r="E501" s="86"/>
    </row>
    <row r="502" spans="1:5" ht="21">
      <c r="A502" s="66" t="s">
        <v>18</v>
      </c>
      <c r="B502" s="67"/>
      <c r="C502" s="67"/>
      <c r="D502" s="67"/>
      <c r="E502" s="68"/>
    </row>
    <row r="503" spans="1:5" ht="21">
      <c r="A503" s="69" t="s">
        <v>51</v>
      </c>
      <c r="B503" s="69" t="s">
        <v>3</v>
      </c>
      <c r="C503" s="69" t="s">
        <v>49</v>
      </c>
      <c r="D503" s="69" t="s">
        <v>84</v>
      </c>
      <c r="E503" s="69" t="s">
        <v>85</v>
      </c>
    </row>
    <row r="504" spans="1:5" ht="21">
      <c r="A504" s="88" t="s">
        <v>97</v>
      </c>
      <c r="B504" s="81"/>
      <c r="C504" s="89"/>
      <c r="D504" s="89"/>
      <c r="E504" s="89"/>
    </row>
    <row r="505" spans="1:5" ht="21">
      <c r="A505" s="73" t="s">
        <v>98</v>
      </c>
      <c r="B505" s="81"/>
      <c r="C505" s="75"/>
      <c r="D505" s="75"/>
      <c r="E505" s="75"/>
    </row>
    <row r="506" spans="1:5" ht="21">
      <c r="A506" s="76" t="s">
        <v>113</v>
      </c>
      <c r="B506" s="74" t="s">
        <v>114</v>
      </c>
      <c r="C506" s="75">
        <v>3926965</v>
      </c>
      <c r="D506" s="75">
        <v>598889.51</v>
      </c>
      <c r="E506" s="75">
        <v>4641392.06</v>
      </c>
    </row>
    <row r="507" spans="1:5" ht="21">
      <c r="A507" s="76" t="s">
        <v>143</v>
      </c>
      <c r="B507" s="74" t="s">
        <v>115</v>
      </c>
      <c r="C507" s="75">
        <v>1841384</v>
      </c>
      <c r="D507" s="75">
        <v>192027.47</v>
      </c>
      <c r="E507" s="75">
        <v>1671748.94</v>
      </c>
    </row>
    <row r="508" spans="1:5" ht="21">
      <c r="A508" s="76" t="s">
        <v>116</v>
      </c>
      <c r="B508" s="74" t="s">
        <v>117</v>
      </c>
      <c r="C508" s="75">
        <v>18749</v>
      </c>
      <c r="D508" s="75">
        <v>27746.83</v>
      </c>
      <c r="E508" s="75">
        <v>56912.52</v>
      </c>
    </row>
    <row r="509" spans="1:5" ht="21">
      <c r="A509" s="76" t="s">
        <v>118</v>
      </c>
      <c r="B509" s="74" t="s">
        <v>112</v>
      </c>
      <c r="C509" s="75">
        <v>925618</v>
      </c>
      <c r="D509" s="75">
        <v>74849.49</v>
      </c>
      <c r="E509" s="75">
        <v>844310.97</v>
      </c>
    </row>
    <row r="510" spans="1:5" ht="21">
      <c r="A510" s="76" t="s">
        <v>119</v>
      </c>
      <c r="B510" s="74" t="s">
        <v>291</v>
      </c>
      <c r="C510" s="75">
        <v>2394007</v>
      </c>
      <c r="D510" s="75">
        <v>136584.46</v>
      </c>
      <c r="E510" s="75">
        <v>2070492.09</v>
      </c>
    </row>
    <row r="511" spans="1:5" ht="21">
      <c r="A511" s="76" t="s">
        <v>120</v>
      </c>
      <c r="B511" s="74">
        <v>1010</v>
      </c>
      <c r="C511" s="75">
        <v>41908</v>
      </c>
      <c r="D511" s="75">
        <v>37911.08</v>
      </c>
      <c r="E511" s="75">
        <v>82391.45</v>
      </c>
    </row>
    <row r="512" spans="1:5" ht="21">
      <c r="A512" s="76" t="s">
        <v>121</v>
      </c>
      <c r="B512" s="74">
        <v>1011</v>
      </c>
      <c r="C512" s="75">
        <v>64586</v>
      </c>
      <c r="D512" s="75"/>
      <c r="E512" s="75">
        <v>39337.07</v>
      </c>
    </row>
    <row r="513" spans="1:5" ht="21">
      <c r="A513" s="76" t="s">
        <v>122</v>
      </c>
      <c r="B513" s="74">
        <v>1013</v>
      </c>
      <c r="C513" s="75">
        <v>420846</v>
      </c>
      <c r="D513" s="75">
        <v>48606</v>
      </c>
      <c r="E513" s="75">
        <v>576652</v>
      </c>
    </row>
    <row r="514" spans="1:5" ht="21.75" thickBot="1">
      <c r="A514" s="77" t="s">
        <v>44</v>
      </c>
      <c r="B514" s="74"/>
      <c r="C514" s="78">
        <f>SUM(C506:C513)</f>
        <v>9634063</v>
      </c>
      <c r="D514" s="78">
        <f>SUM(D506:D513)</f>
        <v>1116614.8399999999</v>
      </c>
      <c r="E514" s="78">
        <f>SUM(E506+E507+E508+E509+E510+E511+E512+E513)</f>
        <v>9983237.1</v>
      </c>
    </row>
    <row r="515" spans="1:5" ht="21.75" thickTop="1">
      <c r="A515" s="73" t="s">
        <v>99</v>
      </c>
      <c r="B515" s="74"/>
      <c r="C515" s="75"/>
      <c r="D515" s="75"/>
      <c r="E515" s="75"/>
    </row>
    <row r="516" spans="1:5" ht="21">
      <c r="A516" s="76" t="s">
        <v>100</v>
      </c>
      <c r="B516" s="74">
        <v>2002</v>
      </c>
      <c r="C516" s="75">
        <v>7020692</v>
      </c>
      <c r="D516" s="75"/>
      <c r="E516" s="75">
        <v>6983524</v>
      </c>
    </row>
    <row r="517" spans="1:5" ht="21.75" thickBot="1">
      <c r="A517" s="77" t="s">
        <v>44</v>
      </c>
      <c r="B517" s="74"/>
      <c r="C517" s="78">
        <f>SUM(C516)</f>
        <v>7020692</v>
      </c>
      <c r="D517" s="78"/>
      <c r="E517" s="78">
        <f>SUM(E516)</f>
        <v>6983524</v>
      </c>
    </row>
    <row r="518" spans="1:5" ht="21.75" thickTop="1">
      <c r="A518" s="77" t="s">
        <v>123</v>
      </c>
      <c r="B518" s="74"/>
      <c r="C518" s="90">
        <v>17043562</v>
      </c>
      <c r="D518" s="90">
        <f>D478+D488+D491+D514</f>
        <v>1120703.9699999997</v>
      </c>
      <c r="E518" s="90">
        <v>17377565.83</v>
      </c>
    </row>
    <row r="519" spans="1:5" ht="21">
      <c r="A519" s="91" t="s">
        <v>185</v>
      </c>
      <c r="B519" s="74"/>
      <c r="C519" s="92"/>
      <c r="D519" s="92"/>
      <c r="E519" s="92"/>
    </row>
    <row r="520" spans="1:5" ht="21">
      <c r="A520" s="64" t="s">
        <v>186</v>
      </c>
      <c r="B520" s="74">
        <v>3000</v>
      </c>
      <c r="C520" s="93"/>
      <c r="D520" s="75">
        <v>252000</v>
      </c>
      <c r="E520" s="94">
        <v>1043500</v>
      </c>
    </row>
    <row r="521" spans="1:5" ht="21">
      <c r="A521" s="64" t="s">
        <v>176</v>
      </c>
      <c r="B521" s="74"/>
      <c r="C521" s="89"/>
      <c r="D521" s="89"/>
      <c r="E521" s="94"/>
    </row>
    <row r="522" spans="1:5" ht="21">
      <c r="A522" s="64" t="s">
        <v>206</v>
      </c>
      <c r="B522" s="74">
        <v>3000</v>
      </c>
      <c r="C522" s="89"/>
      <c r="D522" s="75">
        <v>775000</v>
      </c>
      <c r="E522" s="94">
        <v>3903000</v>
      </c>
    </row>
    <row r="523" spans="1:5" ht="21">
      <c r="A523" s="64" t="s">
        <v>207</v>
      </c>
      <c r="B523" s="74"/>
      <c r="C523" s="89"/>
      <c r="D523" s="75"/>
      <c r="E523" s="94"/>
    </row>
    <row r="524" spans="1:5" ht="21">
      <c r="A524" s="64" t="s">
        <v>229</v>
      </c>
      <c r="B524" s="74">
        <v>3000</v>
      </c>
      <c r="C524" s="89"/>
      <c r="D524" s="75">
        <v>15519</v>
      </c>
      <c r="E524" s="94">
        <v>170709</v>
      </c>
    </row>
    <row r="525" spans="1:5" ht="21">
      <c r="A525" s="64" t="s">
        <v>272</v>
      </c>
      <c r="B525" s="74">
        <v>3000</v>
      </c>
      <c r="C525" s="89"/>
      <c r="D525" s="75"/>
      <c r="E525" s="75">
        <v>20000</v>
      </c>
    </row>
    <row r="526" spans="1:5" ht="21">
      <c r="A526" s="2" t="s">
        <v>273</v>
      </c>
      <c r="B526" s="74">
        <v>3000</v>
      </c>
      <c r="C526" s="89"/>
      <c r="D526" s="75"/>
      <c r="E526" s="75">
        <v>11100</v>
      </c>
    </row>
    <row r="527" spans="1:5" ht="21">
      <c r="A527" s="95" t="s">
        <v>44</v>
      </c>
      <c r="B527" s="81"/>
      <c r="C527" s="96"/>
      <c r="D527" s="97">
        <f>SUM(D520:D526)</f>
        <v>1042519</v>
      </c>
      <c r="E527" s="97">
        <f>SUM(E520:E526)</f>
        <v>5148309</v>
      </c>
    </row>
    <row r="528" spans="2:5" ht="21">
      <c r="B528" s="98"/>
      <c r="C528" s="99"/>
      <c r="D528" s="99"/>
      <c r="E528" s="99"/>
    </row>
    <row r="529" spans="2:5" ht="21">
      <c r="B529" s="84"/>
      <c r="C529" s="106"/>
      <c r="D529" s="106"/>
      <c r="E529" s="106"/>
    </row>
    <row r="530" spans="2:5" ht="21">
      <c r="B530" s="84"/>
      <c r="C530" s="106"/>
      <c r="D530" s="106"/>
      <c r="E530" s="106"/>
    </row>
    <row r="531" spans="2:5" ht="21">
      <c r="B531" s="84"/>
      <c r="C531" s="106"/>
      <c r="D531" s="106"/>
      <c r="E531" s="106"/>
    </row>
    <row r="532" spans="2:5" ht="21">
      <c r="B532" s="84"/>
      <c r="C532" s="106"/>
      <c r="D532" s="106"/>
      <c r="E532" s="106"/>
    </row>
    <row r="533" spans="2:5" ht="21">
      <c r="B533" s="84"/>
      <c r="C533" s="106"/>
      <c r="D533" s="106"/>
      <c r="E533" s="106"/>
    </row>
    <row r="534" spans="2:5" ht="21">
      <c r="B534" s="84"/>
      <c r="C534" s="106"/>
      <c r="D534" s="106"/>
      <c r="E534" s="106"/>
    </row>
    <row r="535" spans="1:5" ht="21">
      <c r="A535" s="63" t="s">
        <v>128</v>
      </c>
      <c r="B535" s="63"/>
      <c r="C535" s="63"/>
      <c r="D535" s="63"/>
      <c r="E535" s="63"/>
    </row>
    <row r="536" spans="1:5" ht="21">
      <c r="A536" s="63" t="s">
        <v>83</v>
      </c>
      <c r="B536" s="63"/>
      <c r="C536" s="63"/>
      <c r="D536" s="63"/>
      <c r="E536" s="63"/>
    </row>
    <row r="537" spans="1:5" ht="21">
      <c r="A537" s="65" t="s">
        <v>315</v>
      </c>
      <c r="B537" s="65"/>
      <c r="C537" s="65"/>
      <c r="D537" s="65"/>
      <c r="E537" s="65"/>
    </row>
    <row r="538" spans="1:5" ht="21">
      <c r="A538" s="66" t="s">
        <v>18</v>
      </c>
      <c r="B538" s="67"/>
      <c r="C538" s="67"/>
      <c r="D538" s="67"/>
      <c r="E538" s="68"/>
    </row>
    <row r="539" spans="1:5" ht="21">
      <c r="A539" s="69" t="s">
        <v>51</v>
      </c>
      <c r="B539" s="69" t="s">
        <v>3</v>
      </c>
      <c r="C539" s="69" t="s">
        <v>49</v>
      </c>
      <c r="D539" s="69" t="s">
        <v>84</v>
      </c>
      <c r="E539" s="69" t="s">
        <v>85</v>
      </c>
    </row>
    <row r="540" spans="1:5" ht="21">
      <c r="A540" s="70" t="s">
        <v>86</v>
      </c>
      <c r="B540" s="71"/>
      <c r="C540" s="72"/>
      <c r="D540" s="72"/>
      <c r="E540" s="72"/>
    </row>
    <row r="541" spans="1:5" ht="21">
      <c r="A541" s="73" t="s">
        <v>87</v>
      </c>
      <c r="B541" s="74"/>
      <c r="C541" s="75"/>
      <c r="D541" s="75"/>
      <c r="E541" s="75"/>
    </row>
    <row r="542" spans="1:5" ht="21">
      <c r="A542" s="76" t="s">
        <v>88</v>
      </c>
      <c r="B542" s="74" t="s">
        <v>104</v>
      </c>
      <c r="C542" s="75">
        <v>37022</v>
      </c>
      <c r="D542" s="75"/>
      <c r="E542" s="75">
        <v>38630</v>
      </c>
    </row>
    <row r="543" spans="1:5" ht="21">
      <c r="A543" s="76" t="s">
        <v>89</v>
      </c>
      <c r="B543" s="74" t="s">
        <v>105</v>
      </c>
      <c r="C543" s="75">
        <v>112089</v>
      </c>
      <c r="D543" s="75">
        <v>775.42</v>
      </c>
      <c r="E543" s="75">
        <v>114582.64</v>
      </c>
    </row>
    <row r="544" spans="1:5" ht="21">
      <c r="A544" s="76" t="s">
        <v>183</v>
      </c>
      <c r="B544" s="74" t="s">
        <v>184</v>
      </c>
      <c r="C544" s="75">
        <v>400</v>
      </c>
      <c r="D544" s="75"/>
      <c r="E544" s="75">
        <v>600</v>
      </c>
    </row>
    <row r="545" spans="1:5" ht="21.75" thickBot="1">
      <c r="A545" s="77" t="s">
        <v>44</v>
      </c>
      <c r="B545" s="64"/>
      <c r="C545" s="78">
        <f>SUM(C542:C544)</f>
        <v>149511</v>
      </c>
      <c r="D545" s="78">
        <f>SUM(D542:D544)</f>
        <v>775.42</v>
      </c>
      <c r="E545" s="78">
        <f>SUM(E542:E544)</f>
        <v>153812.64</v>
      </c>
    </row>
    <row r="546" spans="1:5" ht="21.75" thickTop="1">
      <c r="A546" s="79" t="s">
        <v>90</v>
      </c>
      <c r="B546" s="64"/>
      <c r="C546" s="75"/>
      <c r="D546" s="75"/>
      <c r="E546" s="75"/>
    </row>
    <row r="547" spans="1:5" ht="21">
      <c r="A547" s="76" t="s">
        <v>91</v>
      </c>
      <c r="B547" s="74" t="s">
        <v>106</v>
      </c>
      <c r="C547" s="75">
        <v>27026</v>
      </c>
      <c r="D547" s="75">
        <v>388</v>
      </c>
      <c r="E547" s="75">
        <v>17211</v>
      </c>
    </row>
    <row r="548" spans="1:5" ht="21">
      <c r="A548" s="76" t="s">
        <v>92</v>
      </c>
      <c r="B548" s="74" t="s">
        <v>107</v>
      </c>
      <c r="C548" s="75">
        <v>1200</v>
      </c>
      <c r="D548" s="75"/>
      <c r="E548" s="75"/>
    </row>
    <row r="549" spans="1:5" ht="21">
      <c r="A549" s="76" t="s">
        <v>144</v>
      </c>
      <c r="B549" s="74" t="s">
        <v>108</v>
      </c>
      <c r="C549" s="75">
        <v>11840</v>
      </c>
      <c r="D549" s="75"/>
      <c r="E549" s="75">
        <v>20869.04</v>
      </c>
    </row>
    <row r="550" spans="1:5" ht="21">
      <c r="A550" s="80" t="s">
        <v>191</v>
      </c>
      <c r="B550" s="74" t="s">
        <v>192</v>
      </c>
      <c r="C550" s="75"/>
      <c r="D550" s="75">
        <v>1530</v>
      </c>
      <c r="E550" s="75">
        <v>21090</v>
      </c>
    </row>
    <row r="551" spans="1:5" ht="21">
      <c r="A551" s="76" t="s">
        <v>188</v>
      </c>
      <c r="B551" s="74" t="s">
        <v>109</v>
      </c>
      <c r="C551" s="75">
        <v>15640</v>
      </c>
      <c r="D551" s="75">
        <v>1000</v>
      </c>
      <c r="E551" s="75">
        <v>28990</v>
      </c>
    </row>
    <row r="552" spans="1:5" ht="21">
      <c r="A552" s="76" t="s">
        <v>189</v>
      </c>
      <c r="B552" s="74" t="s">
        <v>187</v>
      </c>
      <c r="C552" s="75"/>
      <c r="D552" s="75"/>
      <c r="E552" s="75">
        <v>80</v>
      </c>
    </row>
    <row r="553" spans="1:5" ht="21">
      <c r="A553" s="76" t="s">
        <v>227</v>
      </c>
      <c r="B553" s="74" t="s">
        <v>228</v>
      </c>
      <c r="C553" s="75"/>
      <c r="D553" s="75">
        <v>50</v>
      </c>
      <c r="E553" s="75">
        <v>3970</v>
      </c>
    </row>
    <row r="554" spans="1:5" ht="21">
      <c r="A554" s="76" t="s">
        <v>251</v>
      </c>
      <c r="B554" s="74" t="s">
        <v>252</v>
      </c>
      <c r="C554" s="75"/>
      <c r="D554" s="75"/>
      <c r="E554" s="75">
        <v>1000</v>
      </c>
    </row>
    <row r="555" spans="1:5" ht="21.75" thickBot="1">
      <c r="A555" s="77" t="s">
        <v>44</v>
      </c>
      <c r="B555" s="81"/>
      <c r="C555" s="78">
        <f>SUM(C547:C554)</f>
        <v>55706</v>
      </c>
      <c r="D555" s="78">
        <f>SUM(D547:D554)</f>
        <v>2968</v>
      </c>
      <c r="E555" s="78">
        <f>SUM(E547:E554)</f>
        <v>93210.04000000001</v>
      </c>
    </row>
    <row r="556" spans="1:5" ht="21.75" thickTop="1">
      <c r="A556" s="82" t="s">
        <v>93</v>
      </c>
      <c r="B556" s="81"/>
      <c r="C556" s="75"/>
      <c r="D556" s="75"/>
      <c r="E556" s="75"/>
    </row>
    <row r="557" spans="1:5" ht="21">
      <c r="A557" s="76" t="s">
        <v>94</v>
      </c>
      <c r="B557" s="74" t="s">
        <v>77</v>
      </c>
      <c r="C557" s="75">
        <v>105890</v>
      </c>
      <c r="D557" s="75">
        <v>42935.88</v>
      </c>
      <c r="E557" s="75">
        <v>121231.35</v>
      </c>
    </row>
    <row r="558" spans="1:5" ht="21.75" thickBot="1">
      <c r="A558" s="77" t="s">
        <v>44</v>
      </c>
      <c r="B558" s="81"/>
      <c r="C558" s="78">
        <f>SUM(C557)</f>
        <v>105890</v>
      </c>
      <c r="D558" s="78">
        <f>SUM(D557)</f>
        <v>42935.88</v>
      </c>
      <c r="E558" s="78">
        <f>SUM(E557)</f>
        <v>121231.35</v>
      </c>
    </row>
    <row r="559" spans="1:5" ht="21.75" thickTop="1">
      <c r="A559" s="100" t="s">
        <v>218</v>
      </c>
      <c r="B559" s="81"/>
      <c r="C559" s="101"/>
      <c r="D559" s="101"/>
      <c r="E559" s="101"/>
    </row>
    <row r="560" spans="1:5" ht="21">
      <c r="A560" s="80" t="s">
        <v>219</v>
      </c>
      <c r="B560" s="81"/>
      <c r="C560" s="101"/>
      <c r="D560" s="101"/>
      <c r="E560" s="101">
        <v>400</v>
      </c>
    </row>
    <row r="561" spans="1:5" ht="21">
      <c r="A561" s="102" t="s">
        <v>44</v>
      </c>
      <c r="B561" s="103"/>
      <c r="C561" s="104"/>
      <c r="D561" s="104"/>
      <c r="E561" s="104">
        <v>400</v>
      </c>
    </row>
    <row r="562" spans="1:5" ht="21">
      <c r="A562" s="82" t="s">
        <v>95</v>
      </c>
      <c r="B562" s="81"/>
      <c r="C562" s="75"/>
      <c r="D562" s="75"/>
      <c r="E562" s="75"/>
    </row>
    <row r="563" spans="1:5" ht="21">
      <c r="A563" s="76" t="s">
        <v>96</v>
      </c>
      <c r="B563" s="74" t="s">
        <v>110</v>
      </c>
      <c r="C563" s="75">
        <v>68400</v>
      </c>
      <c r="D563" s="101"/>
      <c r="E563" s="75">
        <v>88400</v>
      </c>
    </row>
    <row r="564" spans="1:5" ht="21">
      <c r="A564" s="76" t="s">
        <v>142</v>
      </c>
      <c r="B564" s="74" t="s">
        <v>111</v>
      </c>
      <c r="C564" s="75">
        <v>9300</v>
      </c>
      <c r="D564" s="75">
        <v>400</v>
      </c>
      <c r="E564" s="75">
        <v>830</v>
      </c>
    </row>
    <row r="565" spans="1:5" ht="21.75" thickBot="1">
      <c r="A565" s="77" t="s">
        <v>44</v>
      </c>
      <c r="B565" s="81"/>
      <c r="C565" s="78">
        <f>SUM(C563:C564)</f>
        <v>77700</v>
      </c>
      <c r="D565" s="78">
        <f>SUM(D564)</f>
        <v>400</v>
      </c>
      <c r="E565" s="78">
        <f>SUM(E563:E564)</f>
        <v>89230</v>
      </c>
    </row>
    <row r="566" spans="1:5" ht="21.75" thickTop="1">
      <c r="A566" s="107"/>
      <c r="B566" s="107"/>
      <c r="C566" s="107"/>
      <c r="D566" s="107"/>
      <c r="E566" s="107"/>
    </row>
    <row r="567" spans="1:5" ht="21">
      <c r="A567" s="107"/>
      <c r="B567" s="107"/>
      <c r="C567" s="107"/>
      <c r="D567" s="107"/>
      <c r="E567" s="107"/>
    </row>
    <row r="568" spans="1:5" ht="21">
      <c r="A568" s="86" t="s">
        <v>127</v>
      </c>
      <c r="B568" s="86"/>
      <c r="C568" s="86"/>
      <c r="D568" s="86"/>
      <c r="E568" s="86"/>
    </row>
    <row r="569" spans="1:5" ht="21">
      <c r="A569" s="66" t="s">
        <v>18</v>
      </c>
      <c r="B569" s="67"/>
      <c r="C569" s="67"/>
      <c r="D569" s="67"/>
      <c r="E569" s="68"/>
    </row>
    <row r="570" spans="1:5" ht="21">
      <c r="A570" s="69" t="s">
        <v>51</v>
      </c>
      <c r="B570" s="69" t="s">
        <v>3</v>
      </c>
      <c r="C570" s="69" t="s">
        <v>49</v>
      </c>
      <c r="D570" s="69" t="s">
        <v>84</v>
      </c>
      <c r="E570" s="69" t="s">
        <v>85</v>
      </c>
    </row>
    <row r="571" spans="1:5" ht="21">
      <c r="A571" s="88" t="s">
        <v>97</v>
      </c>
      <c r="B571" s="81"/>
      <c r="C571" s="89"/>
      <c r="D571" s="89"/>
      <c r="E571" s="89"/>
    </row>
    <row r="572" spans="1:5" ht="21">
      <c r="A572" s="73" t="s">
        <v>98</v>
      </c>
      <c r="B572" s="81"/>
      <c r="C572" s="75"/>
      <c r="D572" s="75"/>
      <c r="E572" s="75"/>
    </row>
    <row r="573" spans="1:5" ht="21">
      <c r="A573" s="76" t="s">
        <v>113</v>
      </c>
      <c r="B573" s="74" t="s">
        <v>114</v>
      </c>
      <c r="C573" s="75">
        <v>3926965</v>
      </c>
      <c r="D573" s="75">
        <v>472363.72</v>
      </c>
      <c r="E573" s="75">
        <v>5113755.78</v>
      </c>
    </row>
    <row r="574" spans="1:5" ht="21">
      <c r="A574" s="76" t="s">
        <v>143</v>
      </c>
      <c r="B574" s="74" t="s">
        <v>115</v>
      </c>
      <c r="C574" s="75">
        <v>1841384</v>
      </c>
      <c r="D574" s="75">
        <v>397266.1</v>
      </c>
      <c r="E574" s="75">
        <v>2069015.04</v>
      </c>
    </row>
    <row r="575" spans="1:5" ht="21">
      <c r="A575" s="76" t="s">
        <v>116</v>
      </c>
      <c r="B575" s="74" t="s">
        <v>117</v>
      </c>
      <c r="C575" s="75">
        <v>18749</v>
      </c>
      <c r="D575" s="75">
        <v>14334.32</v>
      </c>
      <c r="E575" s="75">
        <v>71246.84</v>
      </c>
    </row>
    <row r="576" spans="1:5" ht="21">
      <c r="A576" s="76" t="s">
        <v>118</v>
      </c>
      <c r="B576" s="74" t="s">
        <v>112</v>
      </c>
      <c r="C576" s="75">
        <v>925618</v>
      </c>
      <c r="D576" s="75">
        <v>134631.07</v>
      </c>
      <c r="E576" s="75">
        <v>978942.04</v>
      </c>
    </row>
    <row r="577" spans="1:5" ht="21">
      <c r="A577" s="76" t="s">
        <v>119</v>
      </c>
      <c r="B577" s="74" t="s">
        <v>291</v>
      </c>
      <c r="C577" s="75">
        <v>2394007</v>
      </c>
      <c r="D577" s="75">
        <v>288773.09</v>
      </c>
      <c r="E577" s="75">
        <v>2359265.18</v>
      </c>
    </row>
    <row r="578" spans="1:5" ht="21">
      <c r="A578" s="76" t="s">
        <v>120</v>
      </c>
      <c r="B578" s="74">
        <v>1010</v>
      </c>
      <c r="C578" s="75">
        <v>41908</v>
      </c>
      <c r="D578" s="75">
        <v>10812.84</v>
      </c>
      <c r="E578" s="75">
        <v>93204.29</v>
      </c>
    </row>
    <row r="579" spans="1:5" ht="21">
      <c r="A579" s="76" t="s">
        <v>121</v>
      </c>
      <c r="B579" s="74">
        <v>1011</v>
      </c>
      <c r="C579" s="75">
        <v>64586</v>
      </c>
      <c r="D579" s="75"/>
      <c r="E579" s="75">
        <v>39337.07</v>
      </c>
    </row>
    <row r="580" spans="1:5" ht="21">
      <c r="A580" s="76" t="s">
        <v>122</v>
      </c>
      <c r="B580" s="74">
        <v>1013</v>
      </c>
      <c r="C580" s="75">
        <v>420846</v>
      </c>
      <c r="D580" s="75">
        <v>52095</v>
      </c>
      <c r="E580" s="75">
        <v>628747</v>
      </c>
    </row>
    <row r="581" spans="1:5" ht="21.75" thickBot="1">
      <c r="A581" s="77" t="s">
        <v>44</v>
      </c>
      <c r="B581" s="74"/>
      <c r="C581" s="78">
        <f>SUM(C573:C580)</f>
        <v>9634063</v>
      </c>
      <c r="D581" s="78">
        <f>SUM(D573:D580)</f>
        <v>1370276.1400000001</v>
      </c>
      <c r="E581" s="78">
        <f>SUM(E573+E574+E575+E576+E577+E578+E579+E580)</f>
        <v>11353513.24</v>
      </c>
    </row>
    <row r="582" spans="1:5" ht="21.75" thickTop="1">
      <c r="A582" s="73" t="s">
        <v>99</v>
      </c>
      <c r="B582" s="74"/>
      <c r="C582" s="75"/>
      <c r="D582" s="75"/>
      <c r="E582" s="75"/>
    </row>
    <row r="583" spans="1:5" ht="21">
      <c r="A583" s="76" t="s">
        <v>100</v>
      </c>
      <c r="B583" s="74">
        <v>2002</v>
      </c>
      <c r="C583" s="75">
        <v>7020692</v>
      </c>
      <c r="D583" s="75"/>
      <c r="E583" s="75">
        <v>6983524</v>
      </c>
    </row>
    <row r="584" spans="1:5" ht="21.75" thickBot="1">
      <c r="A584" s="77" t="s">
        <v>44</v>
      </c>
      <c r="B584" s="74"/>
      <c r="C584" s="78">
        <f>SUM(C583)</f>
        <v>7020692</v>
      </c>
      <c r="D584" s="78"/>
      <c r="E584" s="78">
        <f>SUM(E583)</f>
        <v>6983524</v>
      </c>
    </row>
    <row r="585" spans="1:5" ht="21.75" thickTop="1">
      <c r="A585" s="77" t="s">
        <v>123</v>
      </c>
      <c r="B585" s="74"/>
      <c r="C585" s="90">
        <v>17043562</v>
      </c>
      <c r="D585" s="90">
        <f>D545+D555+D558+D565+D581</f>
        <v>1417355.4400000002</v>
      </c>
      <c r="E585" s="90">
        <f>E545+E555+E558+E561+E565+E581+E584</f>
        <v>18794921.27</v>
      </c>
    </row>
    <row r="586" spans="1:5" ht="21">
      <c r="A586" s="91" t="s">
        <v>185</v>
      </c>
      <c r="B586" s="74"/>
      <c r="C586" s="92"/>
      <c r="D586" s="92"/>
      <c r="E586" s="92"/>
    </row>
    <row r="587" spans="1:5" ht="21">
      <c r="A587" s="64" t="s">
        <v>186</v>
      </c>
      <c r="B587" s="74">
        <v>3000</v>
      </c>
      <c r="C587" s="93"/>
      <c r="D587" s="75">
        <v>21000</v>
      </c>
      <c r="E587" s="94">
        <v>1064500</v>
      </c>
    </row>
    <row r="588" spans="1:5" ht="21">
      <c r="A588" s="64" t="s">
        <v>176</v>
      </c>
      <c r="B588" s="74"/>
      <c r="C588" s="89"/>
      <c r="D588" s="89"/>
      <c r="E588" s="94"/>
    </row>
    <row r="589" spans="1:5" ht="21">
      <c r="A589" s="64" t="s">
        <v>206</v>
      </c>
      <c r="B589" s="74">
        <v>3000</v>
      </c>
      <c r="C589" s="89"/>
      <c r="D589" s="75">
        <v>669000</v>
      </c>
      <c r="E589" s="94">
        <v>4572000</v>
      </c>
    </row>
    <row r="590" spans="1:5" ht="21">
      <c r="A590" s="64" t="s">
        <v>207</v>
      </c>
      <c r="B590" s="74"/>
      <c r="C590" s="89"/>
      <c r="D590" s="75"/>
      <c r="E590" s="94"/>
    </row>
    <row r="591" spans="1:5" ht="21">
      <c r="A591" s="64" t="s">
        <v>229</v>
      </c>
      <c r="B591" s="74">
        <v>3000</v>
      </c>
      <c r="C591" s="89"/>
      <c r="D591" s="75">
        <v>15519</v>
      </c>
      <c r="E591" s="94">
        <v>186228</v>
      </c>
    </row>
    <row r="592" spans="1:5" ht="21">
      <c r="A592" s="64" t="s">
        <v>272</v>
      </c>
      <c r="B592" s="74">
        <v>3000</v>
      </c>
      <c r="C592" s="89"/>
      <c r="D592" s="75"/>
      <c r="E592" s="75">
        <v>20000</v>
      </c>
    </row>
    <row r="593" spans="1:5" ht="21">
      <c r="A593" s="2" t="s">
        <v>273</v>
      </c>
      <c r="B593" s="74">
        <v>3000</v>
      </c>
      <c r="C593" s="89"/>
      <c r="D593" s="75"/>
      <c r="E593" s="75">
        <v>11100</v>
      </c>
    </row>
    <row r="594" spans="1:5" ht="21">
      <c r="A594" s="95" t="s">
        <v>44</v>
      </c>
      <c r="B594" s="81"/>
      <c r="C594" s="96"/>
      <c r="D594" s="97">
        <f>SUM(D587:D593)</f>
        <v>705519</v>
      </c>
      <c r="E594" s="97">
        <f>SUM(E587:E593)</f>
        <v>5853828</v>
      </c>
    </row>
    <row r="595" spans="2:5" ht="21">
      <c r="B595" s="98"/>
      <c r="C595" s="99"/>
      <c r="D595" s="99"/>
      <c r="E595" s="99"/>
    </row>
  </sheetData>
  <mergeCells count="54">
    <mergeCell ref="A568:E568"/>
    <mergeCell ref="A569:E569"/>
    <mergeCell ref="A535:E535"/>
    <mergeCell ref="A536:E536"/>
    <mergeCell ref="A537:E537"/>
    <mergeCell ref="A538:E538"/>
    <mergeCell ref="A501:E501"/>
    <mergeCell ref="A502:E502"/>
    <mergeCell ref="A468:E468"/>
    <mergeCell ref="A469:E469"/>
    <mergeCell ref="A470:E470"/>
    <mergeCell ref="A471:E471"/>
    <mergeCell ref="A302:E302"/>
    <mergeCell ref="A303:E303"/>
    <mergeCell ref="A270:E270"/>
    <mergeCell ref="A271:E271"/>
    <mergeCell ref="A272:E272"/>
    <mergeCell ref="A273:E273"/>
    <mergeCell ref="A35:E35"/>
    <mergeCell ref="A34:E34"/>
    <mergeCell ref="A1:E1"/>
    <mergeCell ref="A2:E2"/>
    <mergeCell ref="A3:E3"/>
    <mergeCell ref="A4:E4"/>
    <mergeCell ref="A101:E101"/>
    <mergeCell ref="A102:E102"/>
    <mergeCell ref="A68:E68"/>
    <mergeCell ref="A69:E69"/>
    <mergeCell ref="A70:E70"/>
    <mergeCell ref="A71:E71"/>
    <mergeCell ref="A169:E169"/>
    <mergeCell ref="A170:E170"/>
    <mergeCell ref="A135:E135"/>
    <mergeCell ref="A136:E136"/>
    <mergeCell ref="A137:E137"/>
    <mergeCell ref="A138:E138"/>
    <mergeCell ref="A236:E236"/>
    <mergeCell ref="A237:E237"/>
    <mergeCell ref="A203:E203"/>
    <mergeCell ref="A204:E204"/>
    <mergeCell ref="A205:E205"/>
    <mergeCell ref="A206:E206"/>
    <mergeCell ref="A367:E367"/>
    <mergeCell ref="A368:E368"/>
    <mergeCell ref="A334:E334"/>
    <mergeCell ref="A335:E335"/>
    <mergeCell ref="A336:E336"/>
    <mergeCell ref="A337:E337"/>
    <mergeCell ref="A434:E434"/>
    <mergeCell ref="A435:E435"/>
    <mergeCell ref="A401:E401"/>
    <mergeCell ref="A402:E402"/>
    <mergeCell ref="A403:E403"/>
    <mergeCell ref="A404:E404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dinsai</cp:lastModifiedBy>
  <cp:lastPrinted>2011-10-05T01:37:49Z</cp:lastPrinted>
  <dcterms:created xsi:type="dcterms:W3CDTF">1996-10-14T23:33:28Z</dcterms:created>
  <dcterms:modified xsi:type="dcterms:W3CDTF">2011-11-04T09:13:10Z</dcterms:modified>
  <cp:category/>
  <cp:version/>
  <cp:contentType/>
  <cp:contentStatus/>
</cp:coreProperties>
</file>